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S:\12事業所\03地域密着型サービス\01事業所\00-1様式\03体制届\R03新様式\伊勢市\"/>
    </mc:Choice>
  </mc:AlternateContent>
  <bookViews>
    <workbookView xWindow="0" yWindow="0" windowWidth="16380" windowHeight="8190"/>
  </bookViews>
  <sheets>
    <sheet name="記入例" sheetId="14" r:id="rId1"/>
    <sheet name="定期巡回" sheetId="15" r:id="rId2"/>
    <sheet name="認知・密着デイ・総合（通所）" sheetId="12" r:id="rId3"/>
    <sheet name="小規模" sheetId="9" r:id="rId4"/>
    <sheet name="GH・密着特定施設" sheetId="10" r:id="rId5"/>
    <sheet name="密着特養" sheetId="11" r:id="rId6"/>
  </sheets>
  <definedNames>
    <definedName name="_xlnm.Print_Area" localSheetId="4">GH・密着特定施設!$A$1:$E$26</definedName>
    <definedName name="_xlnm.Print_Area" localSheetId="0">記入例!$B$1:$N$28</definedName>
    <definedName name="_xlnm.Print_Area" localSheetId="3">小規模!$A$1:$E$26</definedName>
    <definedName name="_xlnm.Print_Area" localSheetId="1">定期巡回!$A$1:$F$26</definedName>
    <definedName name="_xlnm.Print_Area" localSheetId="2">'認知・密着デイ・総合（通所）'!$A$1:$D$29</definedName>
    <definedName name="_xlnm.Print_Area" localSheetId="5">密着特養!$A$1:$J$26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1" l="1"/>
  <c r="J26" i="10"/>
  <c r="J27" i="14"/>
  <c r="G20" i="14" l="1"/>
  <c r="F20" i="14"/>
  <c r="G19" i="14"/>
  <c r="F19" i="14"/>
  <c r="G18" i="14"/>
  <c r="F18" i="14"/>
  <c r="G17" i="14"/>
  <c r="F17" i="14"/>
  <c r="G16" i="14"/>
  <c r="F16" i="14"/>
  <c r="G15" i="14"/>
  <c r="F15" i="14"/>
  <c r="G14" i="14"/>
  <c r="F14" i="14"/>
  <c r="G13" i="14"/>
  <c r="F13" i="14"/>
  <c r="G12" i="14"/>
  <c r="F12" i="14"/>
  <c r="G11" i="14"/>
  <c r="F11" i="14"/>
  <c r="G10" i="14"/>
  <c r="F10" i="14"/>
  <c r="C28" i="9"/>
  <c r="C29" i="11" l="1"/>
  <c r="B29" i="11"/>
  <c r="C28" i="11"/>
  <c r="B28" i="11"/>
  <c r="C27" i="11"/>
  <c r="B27" i="11"/>
  <c r="B24" i="11" s="1"/>
  <c r="J25" i="11"/>
  <c r="J24" i="11"/>
  <c r="C22" i="11"/>
  <c r="J21" i="11"/>
  <c r="J20" i="11"/>
  <c r="E8" i="11" s="1"/>
  <c r="C20" i="11"/>
  <c r="B20" i="11"/>
  <c r="J19" i="11"/>
  <c r="D8" i="11" s="1"/>
  <c r="J10" i="11"/>
  <c r="C29" i="10"/>
  <c r="B29" i="10"/>
  <c r="C28" i="10"/>
  <c r="B28" i="10"/>
  <c r="C27" i="10"/>
  <c r="B27" i="10"/>
  <c r="B24" i="10" s="1"/>
  <c r="J25" i="10"/>
  <c r="J24" i="10"/>
  <c r="C22" i="10"/>
  <c r="J21" i="10"/>
  <c r="J20" i="10"/>
  <c r="C20" i="10"/>
  <c r="B20" i="10"/>
  <c r="J19" i="10"/>
  <c r="D8" i="10" s="1"/>
  <c r="D19" i="10" s="1"/>
  <c r="J10" i="10"/>
  <c r="E8" i="10"/>
  <c r="E9" i="10" s="1"/>
  <c r="C29" i="9"/>
  <c r="B29" i="9"/>
  <c r="B24" i="9" s="1"/>
  <c r="B28" i="9"/>
  <c r="C27" i="9"/>
  <c r="B27" i="9"/>
  <c r="J25" i="9"/>
  <c r="J24" i="9"/>
  <c r="C22" i="9"/>
  <c r="J21" i="9"/>
  <c r="J20" i="9"/>
  <c r="E8" i="9" s="1"/>
  <c r="E19" i="9" s="1"/>
  <c r="C20" i="9"/>
  <c r="B20" i="9"/>
  <c r="J19" i="9"/>
  <c r="D8" i="9" s="1"/>
  <c r="J10" i="9"/>
  <c r="C29" i="12"/>
  <c r="B29" i="12"/>
  <c r="C28" i="12"/>
  <c r="B28" i="12"/>
  <c r="C27" i="12"/>
  <c r="B27" i="12"/>
  <c r="B24" i="12" s="1"/>
  <c r="I26" i="12"/>
  <c r="I25" i="12"/>
  <c r="I22" i="12"/>
  <c r="C22" i="12"/>
  <c r="I21" i="12"/>
  <c r="I20" i="12"/>
  <c r="D8" i="12" s="1"/>
  <c r="C20" i="12"/>
  <c r="B20" i="12"/>
  <c r="I11" i="12"/>
  <c r="J26" i="15"/>
  <c r="J25" i="15"/>
  <c r="J24" i="15"/>
  <c r="J21" i="15"/>
  <c r="F8" i="15" s="1"/>
  <c r="J20" i="15"/>
  <c r="E8" i="15" s="1"/>
  <c r="E18" i="15" s="1"/>
  <c r="D20" i="15"/>
  <c r="C20" i="15"/>
  <c r="C22" i="15" s="1"/>
  <c r="B20" i="15"/>
  <c r="J19" i="15"/>
  <c r="D8" i="15" s="1"/>
  <c r="J10" i="15"/>
  <c r="L26" i="14"/>
  <c r="L25" i="14"/>
  <c r="L22" i="14"/>
  <c r="G9" i="14" s="1"/>
  <c r="L21" i="14"/>
  <c r="F9" i="14" s="1"/>
  <c r="E21" i="14"/>
  <c r="E23" i="14" s="1"/>
  <c r="E28" i="14" s="1"/>
  <c r="D21" i="14"/>
  <c r="D23" i="14" s="1"/>
  <c r="C21" i="14"/>
  <c r="L20" i="14"/>
  <c r="E9" i="14" s="1"/>
  <c r="L11" i="14"/>
  <c r="C29" i="15" l="1"/>
  <c r="B29" i="15" s="1"/>
  <c r="B24" i="15" s="1"/>
  <c r="D22" i="15"/>
  <c r="D28" i="15" s="1"/>
  <c r="D28" i="14"/>
  <c r="D29" i="14"/>
  <c r="D30" i="14"/>
  <c r="E29" i="14"/>
  <c r="D9" i="11"/>
  <c r="D19" i="11"/>
  <c r="D15" i="11"/>
  <c r="D11" i="11"/>
  <c r="D17" i="11"/>
  <c r="D13" i="11"/>
  <c r="E11" i="11"/>
  <c r="E15" i="11"/>
  <c r="E19" i="11"/>
  <c r="E9" i="11"/>
  <c r="E13" i="11"/>
  <c r="E17" i="11"/>
  <c r="E10" i="11"/>
  <c r="D12" i="11"/>
  <c r="D14" i="11"/>
  <c r="D16" i="11"/>
  <c r="D18" i="11"/>
  <c r="D10" i="11"/>
  <c r="E12" i="11"/>
  <c r="E14" i="11"/>
  <c r="E16" i="11"/>
  <c r="E18" i="11"/>
  <c r="E15" i="10"/>
  <c r="E17" i="10"/>
  <c r="E11" i="10"/>
  <c r="E19" i="10"/>
  <c r="E13" i="10"/>
  <c r="D10" i="10"/>
  <c r="E12" i="10"/>
  <c r="E14" i="10"/>
  <c r="E16" i="10"/>
  <c r="E18" i="10"/>
  <c r="E10" i="10"/>
  <c r="D12" i="10"/>
  <c r="D14" i="10"/>
  <c r="D16" i="10"/>
  <c r="D18" i="10"/>
  <c r="D9" i="10"/>
  <c r="D11" i="10"/>
  <c r="D13" i="10"/>
  <c r="D15" i="10"/>
  <c r="D17" i="10"/>
  <c r="D10" i="9"/>
  <c r="D13" i="9"/>
  <c r="D9" i="9"/>
  <c r="D18" i="9"/>
  <c r="D16" i="9"/>
  <c r="D12" i="9"/>
  <c r="D19" i="9"/>
  <c r="D17" i="9"/>
  <c r="D15" i="9"/>
  <c r="D11" i="9"/>
  <c r="D14" i="9"/>
  <c r="E12" i="9"/>
  <c r="E14" i="9"/>
  <c r="E16" i="9"/>
  <c r="E18" i="9"/>
  <c r="E10" i="9"/>
  <c r="E9" i="9"/>
  <c r="E11" i="9"/>
  <c r="E13" i="9"/>
  <c r="E15" i="9"/>
  <c r="E17" i="9"/>
  <c r="D17" i="12"/>
  <c r="D13" i="12"/>
  <c r="D10" i="12"/>
  <c r="D16" i="12"/>
  <c r="D9" i="12"/>
  <c r="D19" i="12"/>
  <c r="D14" i="12"/>
  <c r="D12" i="12"/>
  <c r="D15" i="12"/>
  <c r="D18" i="12"/>
  <c r="D11" i="12"/>
  <c r="E10" i="15"/>
  <c r="E9" i="15"/>
  <c r="F9" i="15"/>
  <c r="E12" i="15"/>
  <c r="E14" i="15"/>
  <c r="F10" i="15"/>
  <c r="E16" i="15"/>
  <c r="E11" i="15"/>
  <c r="E13" i="15"/>
  <c r="E15" i="15"/>
  <c r="E17" i="15"/>
  <c r="E19" i="15"/>
  <c r="F11" i="15"/>
  <c r="F13" i="15"/>
  <c r="F15" i="15"/>
  <c r="F17" i="15"/>
  <c r="F19" i="15"/>
  <c r="F12" i="15"/>
  <c r="F14" i="15"/>
  <c r="F16" i="15"/>
  <c r="F18" i="15"/>
  <c r="C28" i="14"/>
  <c r="D27" i="15"/>
  <c r="C27" i="15"/>
  <c r="B27" i="15" s="1"/>
  <c r="C28" i="15"/>
  <c r="B28" i="15" s="1"/>
  <c r="L28" i="14" l="1"/>
  <c r="F21" i="14"/>
  <c r="F23" i="14" s="1"/>
  <c r="F30" i="14" s="1"/>
  <c r="L29" i="14"/>
  <c r="G21" i="14"/>
  <c r="G23" i="14" s="1"/>
  <c r="G30" i="14" s="1"/>
  <c r="C29" i="14"/>
  <c r="J27" i="11"/>
  <c r="D20" i="11"/>
  <c r="D22" i="11" s="1"/>
  <c r="D27" i="11" s="1"/>
  <c r="E20" i="11"/>
  <c r="E22" i="11" s="1"/>
  <c r="E29" i="11" s="1"/>
  <c r="J27" i="10"/>
  <c r="E20" i="10"/>
  <c r="E22" i="10" s="1"/>
  <c r="E29" i="10" s="1"/>
  <c r="D20" i="10"/>
  <c r="D22" i="10" s="1"/>
  <c r="E20" i="9"/>
  <c r="E22" i="9" s="1"/>
  <c r="E29" i="9" s="1"/>
  <c r="J27" i="9"/>
  <c r="D20" i="9"/>
  <c r="D22" i="9" s="1"/>
  <c r="D27" i="9" s="1"/>
  <c r="J26" i="9"/>
  <c r="I27" i="12"/>
  <c r="D20" i="12"/>
  <c r="D22" i="12" s="1"/>
  <c r="F20" i="15"/>
  <c r="F22" i="15" s="1"/>
  <c r="F29" i="15" s="1"/>
  <c r="E20" i="15"/>
  <c r="E22" i="15" s="1"/>
  <c r="E29" i="15" s="1"/>
  <c r="J27" i="15"/>
  <c r="J28" i="15"/>
  <c r="C30" i="14" l="1"/>
  <c r="C25" i="14" s="1"/>
  <c r="D29" i="11"/>
  <c r="D29" i="10"/>
  <c r="D27" i="10"/>
  <c r="D29" i="9"/>
  <c r="D27" i="12"/>
  <c r="D29" i="12"/>
</calcChain>
</file>

<file path=xl/comments1.xml><?xml version="1.0" encoding="utf-8"?>
<comments xmlns="http://schemas.openxmlformats.org/spreadsheetml/2006/main">
  <authors>
    <author>竹原　幹</author>
  </authors>
  <commentList>
    <comment ref="C5" authorId="0" shapeId="0">
      <text>
        <r>
          <rPr>
            <b/>
            <sz val="9"/>
            <color indexed="81"/>
            <rFont val="MS P ゴシック"/>
            <family val="3"/>
            <charset val="128"/>
          </rPr>
          <t>認知デイ、密着デイ、通所型サービス、グループホーム、密着特定施設はプルダウンリストから選択</t>
        </r>
      </text>
    </comment>
    <comment ref="C7" authorId="0" shapeId="0">
      <text>
        <r>
          <rPr>
            <b/>
            <sz val="9"/>
            <color indexed="81"/>
            <rFont val="MS P ゴシック"/>
            <family val="3"/>
            <charset val="128"/>
          </rPr>
          <t>プルダウンリストから選択</t>
        </r>
      </text>
    </comment>
    <comment ref="B10" authorId="0" shapeId="0">
      <text>
        <r>
          <rPr>
            <b/>
            <sz val="9"/>
            <color indexed="81"/>
            <rFont val="MS P ゴシック"/>
            <family val="3"/>
            <charset val="128"/>
          </rPr>
          <t>新規・再開等により前年度実績が６月に満たない場合は、前３月分を記載。
この場合は、年月を適宜修正してください。</t>
        </r>
      </text>
    </comment>
    <comment ref="F10" authorId="0" shapeId="0">
      <text>
        <r>
          <rPr>
            <b/>
            <sz val="9"/>
            <color indexed="81"/>
            <rFont val="MS P ゴシック"/>
            <family val="3"/>
            <charset val="128"/>
          </rPr>
          <t>使用しない欄は空欄のままで結構です。</t>
        </r>
      </text>
    </comment>
    <comment ref="C25" authorId="0" shapeId="0">
      <text>
        <r>
          <rPr>
            <b/>
            <sz val="9"/>
            <color indexed="81"/>
            <rFont val="MS P ゴシック"/>
            <family val="3"/>
            <charset val="128"/>
          </rPr>
          <t>自動計算により加算算定可否を表示します。
「可」になっていることを確認して提出してください。</t>
        </r>
      </text>
    </comment>
  </commentList>
</comments>
</file>

<file path=xl/comments2.xml><?xml version="1.0" encoding="utf-8"?>
<comments xmlns="http://schemas.openxmlformats.org/spreadsheetml/2006/main">
  <authors>
    <author>竹原　幹</author>
  </authors>
  <commentList>
    <comment ref="B6" authorId="0" shapeId="0">
      <text>
        <r>
          <rPr>
            <b/>
            <sz val="9"/>
            <color indexed="81"/>
            <rFont val="MS P ゴシック"/>
            <family val="3"/>
            <charset val="128"/>
          </rPr>
          <t>プルダウンリストから選択</t>
        </r>
      </text>
    </comment>
  </commentList>
</comments>
</file>

<file path=xl/comments3.xml><?xml version="1.0" encoding="utf-8"?>
<comments xmlns="http://schemas.openxmlformats.org/spreadsheetml/2006/main">
  <authors>
    <author>竹原　幹</author>
  </authors>
  <commentList>
    <comment ref="B4" authorId="0" shapeId="0">
      <text>
        <r>
          <rPr>
            <b/>
            <sz val="9"/>
            <color indexed="81"/>
            <rFont val="MS P ゴシック"/>
            <family val="3"/>
            <charset val="128"/>
          </rPr>
          <t>プルダウンリストから選択</t>
        </r>
      </text>
    </comment>
    <comment ref="B6" authorId="0" shapeId="0">
      <text>
        <r>
          <rPr>
            <b/>
            <sz val="9"/>
            <color indexed="81"/>
            <rFont val="MS P ゴシック"/>
            <family val="3"/>
            <charset val="128"/>
          </rPr>
          <t>プルダウンリストから選択</t>
        </r>
      </text>
    </comment>
  </commentList>
</comments>
</file>

<file path=xl/comments4.xml><?xml version="1.0" encoding="utf-8"?>
<comments xmlns="http://schemas.openxmlformats.org/spreadsheetml/2006/main">
  <authors>
    <author>竹原　幹</author>
  </authors>
  <commentList>
    <comment ref="B6" authorId="0" shapeId="0">
      <text>
        <r>
          <rPr>
            <b/>
            <sz val="9"/>
            <color indexed="81"/>
            <rFont val="MS P ゴシック"/>
            <family val="3"/>
            <charset val="128"/>
          </rPr>
          <t>プルダウンリストから選択</t>
        </r>
      </text>
    </comment>
  </commentList>
</comments>
</file>

<file path=xl/comments5.xml><?xml version="1.0" encoding="utf-8"?>
<comments xmlns="http://schemas.openxmlformats.org/spreadsheetml/2006/main">
  <authors>
    <author>竹原　幹</author>
  </authors>
  <commentList>
    <comment ref="B4" authorId="0" shapeId="0">
      <text>
        <r>
          <rPr>
            <b/>
            <sz val="9"/>
            <color indexed="81"/>
            <rFont val="MS P ゴシック"/>
            <family val="3"/>
            <charset val="128"/>
          </rPr>
          <t>プルダウンリストから選択</t>
        </r>
      </text>
    </comment>
    <comment ref="B6" authorId="0" shapeId="0">
      <text>
        <r>
          <rPr>
            <b/>
            <sz val="9"/>
            <color indexed="81"/>
            <rFont val="MS P ゴシック"/>
            <family val="3"/>
            <charset val="128"/>
          </rPr>
          <t>プルダウンリストから選択</t>
        </r>
      </text>
    </comment>
  </commentList>
</comments>
</file>

<file path=xl/comments6.xml><?xml version="1.0" encoding="utf-8"?>
<comments xmlns="http://schemas.openxmlformats.org/spreadsheetml/2006/main">
  <authors>
    <author>竹原　幹</author>
  </authors>
  <commentList>
    <comment ref="B6" authorId="0" shapeId="0">
      <text>
        <r>
          <rPr>
            <b/>
            <sz val="9"/>
            <color indexed="81"/>
            <rFont val="MS P ゴシック"/>
            <family val="3"/>
            <charset val="128"/>
          </rPr>
          <t>プルダウンリストから選択</t>
        </r>
      </text>
    </comment>
  </commentList>
</comments>
</file>

<file path=xl/sharedStrings.xml><?xml version="1.0" encoding="utf-8"?>
<sst xmlns="http://schemas.openxmlformats.org/spreadsheetml/2006/main" count="462" uniqueCount="92">
  <si>
    <t>サービス提供体制強化加算に係る人員配置状況</t>
  </si>
  <si>
    <t>加算Ⅲ</t>
  </si>
  <si>
    <t>サービス種類</t>
  </si>
  <si>
    <t>①の内、0の常勤換算数　⑤</t>
  </si>
  <si>
    <t>加算Ⅰイ・ロ</t>
  </si>
  <si>
    <t>令和　　年１１月</t>
    <rPh sb="0" eb="2">
      <t>レイワ</t>
    </rPh>
    <rPh sb="4" eb="5">
      <t>ネン</t>
    </rPh>
    <rPh sb="7" eb="8">
      <t>ガツ</t>
    </rPh>
    <phoneticPr fontId="2"/>
  </si>
  <si>
    <t>看護・介護職員</t>
  </si>
  <si>
    <t>（介護予防）（看護）小規模多機能型居宅介護</t>
  </si>
  <si>
    <t>加算Ⅱ</t>
  </si>
  <si>
    <t>令和　　年　４月</t>
    <rPh sb="0" eb="2">
      <t>レイワ</t>
    </rPh>
    <rPh sb="4" eb="5">
      <t>ネン</t>
    </rPh>
    <rPh sb="7" eb="8">
      <t>ガツ</t>
    </rPh>
    <phoneticPr fontId="2"/>
  </si>
  <si>
    <t>定期巡回・随時対応型訪問介護看護</t>
    <rPh sb="0" eb="4">
      <t>テイキジュンカイ</t>
    </rPh>
    <rPh sb="5" eb="7">
      <t>ズイジ</t>
    </rPh>
    <rPh sb="7" eb="10">
      <t>タイオウガタ</t>
    </rPh>
    <rPh sb="10" eb="12">
      <t>ホウモン</t>
    </rPh>
    <rPh sb="12" eb="14">
      <t>カイゴ</t>
    </rPh>
    <rPh sb="14" eb="16">
      <t>カンゴ</t>
    </rPh>
    <phoneticPr fontId="2"/>
  </si>
  <si>
    <t>介護職員</t>
  </si>
  <si>
    <t>令和　　年　１月</t>
    <rPh sb="0" eb="2">
      <t>レイワ</t>
    </rPh>
    <rPh sb="4" eb="5">
      <t>ネン</t>
    </rPh>
    <rPh sb="7" eb="8">
      <t>ガツ</t>
    </rPh>
    <phoneticPr fontId="2"/>
  </si>
  <si>
    <t>加算の種類</t>
  </si>
  <si>
    <t>認知症対応型・地域密着型通所介護を利用者に直接提供する職員</t>
  </si>
  <si>
    <t>全体</t>
  </si>
  <si>
    <t>年月</t>
  </si>
  <si>
    <t>加算Ⅰ</t>
    <rPh sb="0" eb="2">
      <t>カサン</t>
    </rPh>
    <phoneticPr fontId="2"/>
  </si>
  <si>
    <t>基準該当</t>
  </si>
  <si>
    <t>令和　　年１２月</t>
    <rPh sb="0" eb="2">
      <t>レイワ</t>
    </rPh>
    <rPh sb="4" eb="5">
      <t>ネン</t>
    </rPh>
    <rPh sb="7" eb="8">
      <t>ガツ</t>
    </rPh>
    <phoneticPr fontId="2"/>
  </si>
  <si>
    <t>基準に適合する職員が占める割合</t>
  </si>
  <si>
    <t>定期巡回・随時対応型訪問介護看護</t>
  </si>
  <si>
    <t>（介護予防）認知症対応型通所介護・地域密着型通所介護</t>
  </si>
  <si>
    <t>訪問介護員等</t>
  </si>
  <si>
    <t>【加算Ⅱを選択してください】</t>
  </si>
  <si>
    <t>①のうち、介護福祉士の常勤換算数　②</t>
    <rPh sb="5" eb="7">
      <t>カイゴ</t>
    </rPh>
    <rPh sb="7" eb="10">
      <t>フクシシ</t>
    </rPh>
    <rPh sb="11" eb="13">
      <t>ジョウキン</t>
    </rPh>
    <rPh sb="13" eb="15">
      <t>カンザン</t>
    </rPh>
    <rPh sb="15" eb="16">
      <t>スウ</t>
    </rPh>
    <phoneticPr fontId="2"/>
  </si>
  <si>
    <t>小規模多機能型居宅介護を利用者に直接提供する小規模多機能型居宅介護従業者</t>
  </si>
  <si>
    <t>※サービス種類別にシートが分かれているため、該当するシートを選択してください。</t>
    <rPh sb="5" eb="7">
      <t>シュルイ</t>
    </rPh>
    <rPh sb="7" eb="8">
      <t>ベツ</t>
    </rPh>
    <rPh sb="13" eb="14">
      <t>ワ</t>
    </rPh>
    <rPh sb="22" eb="24">
      <t>ガイトウ</t>
    </rPh>
    <rPh sb="30" eb="32">
      <t>センタク</t>
    </rPh>
    <phoneticPr fontId="2"/>
  </si>
  <si>
    <t>（介護予防）認知症対応型共同生活介護</t>
  </si>
  <si>
    <t>地域密着型通所介護</t>
  </si>
  <si>
    <t>①カウント</t>
  </si>
  <si>
    <t>認知症対応型共同生活介護を利用者に直接提供する職員</t>
  </si>
  <si>
    <t>地域密着型介護老人福祉施設</t>
  </si>
  <si>
    <t>（介護予防）認知症対応型通所介護</t>
  </si>
  <si>
    <t>③カウント</t>
  </si>
  <si>
    <t>令和　　年　５月</t>
    <rPh sb="0" eb="2">
      <t>レイワ</t>
    </rPh>
    <rPh sb="4" eb="5">
      <t>ネン</t>
    </rPh>
    <rPh sb="7" eb="8">
      <t>ガツ</t>
    </rPh>
    <phoneticPr fontId="2"/>
  </si>
  <si>
    <t>地域密着型介護福祉施設サービスを入所者に直接提供する職員</t>
  </si>
  <si>
    <t>令和　　年　６月</t>
    <rPh sb="0" eb="2">
      <t>レイワ</t>
    </rPh>
    <rPh sb="4" eb="5">
      <t>ネン</t>
    </rPh>
    <rPh sb="7" eb="8">
      <t>ガツ</t>
    </rPh>
    <phoneticPr fontId="2"/>
  </si>
  <si>
    <t>介護福祉士、実務者研修修了者、基礎研修修了者</t>
    <rPh sb="0" eb="2">
      <t>カイゴ</t>
    </rPh>
    <rPh sb="2" eb="5">
      <t>フクシシ</t>
    </rPh>
    <rPh sb="6" eb="8">
      <t>ジツム</t>
    </rPh>
    <rPh sb="8" eb="9">
      <t>シャ</t>
    </rPh>
    <rPh sb="9" eb="11">
      <t>ケンシュウ</t>
    </rPh>
    <rPh sb="11" eb="14">
      <t>シュウリョウシャ</t>
    </rPh>
    <rPh sb="15" eb="17">
      <t>キソ</t>
    </rPh>
    <rPh sb="17" eb="19">
      <t>ケンシュウ</t>
    </rPh>
    <rPh sb="19" eb="22">
      <t>シュウリョウシャ</t>
    </rPh>
    <phoneticPr fontId="2"/>
  </si>
  <si>
    <t>令和　　年　７月</t>
    <rPh sb="0" eb="2">
      <t>レイワ</t>
    </rPh>
    <rPh sb="4" eb="5">
      <t>ネン</t>
    </rPh>
    <rPh sb="7" eb="8">
      <t>ガツ</t>
    </rPh>
    <phoneticPr fontId="2"/>
  </si>
  <si>
    <t>常勤職員</t>
    <rPh sb="0" eb="2">
      <t>ジョウキン</t>
    </rPh>
    <rPh sb="2" eb="4">
      <t>ショクイン</t>
    </rPh>
    <phoneticPr fontId="2"/>
  </si>
  <si>
    <t>令和　　年　８月</t>
    <rPh sb="0" eb="2">
      <t>レイワ</t>
    </rPh>
    <rPh sb="4" eb="5">
      <t>ネン</t>
    </rPh>
    <rPh sb="7" eb="8">
      <t>ガツ</t>
    </rPh>
    <phoneticPr fontId="2"/>
  </si>
  <si>
    <t>令和　　年　９月</t>
    <rPh sb="0" eb="2">
      <t>レイワ</t>
    </rPh>
    <rPh sb="4" eb="5">
      <t>ネン</t>
    </rPh>
    <rPh sb="7" eb="8">
      <t>ガツ</t>
    </rPh>
    <phoneticPr fontId="2"/>
  </si>
  <si>
    <t>令和　　年１０月</t>
    <rPh sb="0" eb="2">
      <t>レイワ</t>
    </rPh>
    <rPh sb="4" eb="5">
      <t>ネン</t>
    </rPh>
    <rPh sb="7" eb="8">
      <t>ガツ</t>
    </rPh>
    <phoneticPr fontId="2"/>
  </si>
  <si>
    <t>令和　　年　２月</t>
    <rPh sb="0" eb="2">
      <t>レイワ</t>
    </rPh>
    <rPh sb="4" eb="5">
      <t>ネン</t>
    </rPh>
    <rPh sb="7" eb="8">
      <t>ガツ</t>
    </rPh>
    <phoneticPr fontId="2"/>
  </si>
  <si>
    <t>勤続７年以上である者</t>
    <rPh sb="0" eb="2">
      <t>キンゾク</t>
    </rPh>
    <rPh sb="3" eb="6">
      <t>ネンイジョウ</t>
    </rPh>
    <rPh sb="9" eb="10">
      <t>モノ</t>
    </rPh>
    <phoneticPr fontId="2"/>
  </si>
  <si>
    <t>②カウント</t>
  </si>
  <si>
    <t>加算Ⅰ</t>
  </si>
  <si>
    <t>④カウント</t>
  </si>
  <si>
    <t>⑤カウント</t>
  </si>
  <si>
    <t>加算Ⅲ</t>
    <rPh sb="0" eb="2">
      <t>カサン</t>
    </rPh>
    <phoneticPr fontId="2"/>
  </si>
  <si>
    <t>加算Ⅱ</t>
    <rPh sb="0" eb="2">
      <t>カサン</t>
    </rPh>
    <phoneticPr fontId="2"/>
  </si>
  <si>
    <t>勤続年数10年以上である介護福祉士</t>
    <rPh sb="0" eb="2">
      <t>キンゾク</t>
    </rPh>
    <rPh sb="2" eb="4">
      <t>ネンスウ</t>
    </rPh>
    <rPh sb="6" eb="9">
      <t>ネンイジョウ</t>
    </rPh>
    <rPh sb="12" eb="14">
      <t>カイゴ</t>
    </rPh>
    <rPh sb="14" eb="17">
      <t>フクシシ</t>
    </rPh>
    <phoneticPr fontId="2"/>
  </si>
  <si>
    <t>加算算定可否</t>
    <rPh sb="0" eb="2">
      <t>カサン</t>
    </rPh>
    <rPh sb="2" eb="4">
      <t>サンテイ</t>
    </rPh>
    <rPh sb="4" eb="6">
      <t>カヒ</t>
    </rPh>
    <phoneticPr fontId="2"/>
  </si>
  <si>
    <t>①の内、0の常勤換算数　④</t>
  </si>
  <si>
    <t>①の内、0の常勤換算数③</t>
  </si>
  <si>
    <t>別紙Ｃ</t>
    <rPh sb="0" eb="2">
      <t>ベッシ</t>
    </rPh>
    <phoneticPr fontId="2"/>
  </si>
  <si>
    <t>平均</t>
    <rPh sb="0" eb="2">
      <t>ヘイキン</t>
    </rPh>
    <phoneticPr fontId="2"/>
  </si>
  <si>
    <r>
      <t>令和</t>
    </r>
    <r>
      <rPr>
        <b/>
        <i/>
        <sz val="11"/>
        <color rgb="FFFF0000"/>
        <rFont val="ＭＳ Ｐゴシック"/>
        <family val="3"/>
        <charset val="128"/>
      </rPr>
      <t>３</t>
    </r>
    <r>
      <rPr>
        <sz val="11"/>
        <rFont val="ＭＳ Ｐゴシック"/>
        <family val="3"/>
      </rPr>
      <t>年　４月</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</si>
  <si>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　５月</t>
    </r>
    <r>
      <rPr>
        <sz val="12"/>
        <color theme="1"/>
        <rFont val="ＭＳ Ｐ明朝"/>
        <family val="2"/>
        <charset val="128"/>
      </rPr>
      <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</si>
  <si>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　６月</t>
    </r>
    <r>
      <rPr>
        <sz val="12"/>
        <color theme="1"/>
        <rFont val="ＭＳ Ｐ明朝"/>
        <family val="2"/>
        <charset val="128"/>
      </rPr>
      <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</si>
  <si>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　７月</t>
    </r>
    <r>
      <rPr>
        <sz val="12"/>
        <color theme="1"/>
        <rFont val="ＭＳ Ｐ明朝"/>
        <family val="2"/>
        <charset val="128"/>
      </rPr>
      <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</si>
  <si>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　８月</t>
    </r>
    <r>
      <rPr>
        <sz val="12"/>
        <color theme="1"/>
        <rFont val="ＭＳ Ｐ明朝"/>
        <family val="2"/>
        <charset val="128"/>
      </rPr>
      <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</si>
  <si>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　９月</t>
    </r>
    <r>
      <rPr>
        <sz val="12"/>
        <color theme="1"/>
        <rFont val="ＭＳ Ｐ明朝"/>
        <family val="2"/>
        <charset val="128"/>
      </rPr>
      <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</si>
  <si>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年１０月</t>
    </r>
    <r>
      <rPr>
        <sz val="12"/>
        <color theme="1"/>
        <rFont val="ＭＳ Ｐ明朝"/>
        <family val="2"/>
        <charset val="128"/>
      </rPr>
      <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</si>
  <si>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年１１月</t>
    </r>
    <r>
      <rPr>
        <sz val="12"/>
        <color theme="1"/>
        <rFont val="ＭＳ Ｐ明朝"/>
        <family val="2"/>
        <charset val="128"/>
      </rPr>
      <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</si>
  <si>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年１２月</t>
    </r>
    <r>
      <rPr>
        <sz val="12"/>
        <color theme="1"/>
        <rFont val="ＭＳ Ｐ明朝"/>
        <family val="2"/>
        <charset val="128"/>
      </rPr>
      <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</si>
  <si>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　１月</t>
    </r>
    <r>
      <rPr>
        <sz val="12"/>
        <color theme="1"/>
        <rFont val="ＭＳ Ｐ明朝"/>
        <family val="2"/>
        <charset val="128"/>
      </rPr>
      <t/>
    </r>
    <rPh sb="0" eb="2">
      <t>レイワ</t>
    </rPh>
    <rPh sb="3" eb="4">
      <t>ネン</t>
    </rPh>
    <rPh sb="6" eb="7">
      <t>ガツ</t>
    </rPh>
    <phoneticPr fontId="2"/>
  </si>
  <si>
    <r>
      <t>令和</t>
    </r>
    <r>
      <rPr>
        <b/>
        <i/>
        <sz val="11"/>
        <color rgb="FFFF0000"/>
        <rFont val="ＭＳ Ｐゴシック"/>
        <family val="3"/>
        <charset val="128"/>
      </rPr>
      <t>３</t>
    </r>
    <r>
      <rPr>
        <sz val="11"/>
        <rFont val="ＭＳ Ｐゴシック"/>
        <family val="3"/>
      </rPr>
      <t>年　２月</t>
    </r>
    <r>
      <rPr>
        <sz val="12"/>
        <color theme="1"/>
        <rFont val="ＭＳ Ｐ明朝"/>
        <family val="2"/>
        <charset val="128"/>
      </rPr>
      <t/>
    </r>
    <rPh sb="0" eb="2">
      <t>レイワ</t>
    </rPh>
    <rPh sb="3" eb="4">
      <t>ネン</t>
    </rPh>
    <rPh sb="6" eb="7">
      <t>ガツ</t>
    </rPh>
    <phoneticPr fontId="2"/>
  </si>
  <si>
    <t>①介護福祉士60%以上</t>
    <rPh sb="1" eb="3">
      <t>カイゴ</t>
    </rPh>
    <rPh sb="3" eb="6">
      <t>フクシシ</t>
    </rPh>
    <rPh sb="9" eb="11">
      <t>イジョウ</t>
    </rPh>
    <phoneticPr fontId="2"/>
  </si>
  <si>
    <t>加算Ⅱ</t>
    <phoneticPr fontId="2"/>
  </si>
  <si>
    <t>加算Ⅲ</t>
    <rPh sb="0" eb="2">
      <t>カサン</t>
    </rPh>
    <phoneticPr fontId="2"/>
  </si>
  <si>
    <t>or</t>
    <phoneticPr fontId="2"/>
  </si>
  <si>
    <t>②勤続10年以上の介護福祉士25%以上</t>
    <rPh sb="1" eb="3">
      <t>キンゾク</t>
    </rPh>
    <rPh sb="5" eb="8">
      <t>ネンイジョウ</t>
    </rPh>
    <rPh sb="9" eb="11">
      <t>カイゴ</t>
    </rPh>
    <rPh sb="11" eb="14">
      <t>フクシシ</t>
    </rPh>
    <rPh sb="17" eb="19">
      <t>イジョウ</t>
    </rPh>
    <phoneticPr fontId="2"/>
  </si>
  <si>
    <t>①介護福祉士40%以上</t>
    <rPh sb="1" eb="3">
      <t>カイゴ</t>
    </rPh>
    <rPh sb="3" eb="6">
      <t>フクシシ</t>
    </rPh>
    <rPh sb="9" eb="11">
      <t>イジョウ</t>
    </rPh>
    <phoneticPr fontId="2"/>
  </si>
  <si>
    <t>②介護福祉士、実務者研修修了者、基礎研修修了者の合計が60%以上</t>
    <rPh sb="1" eb="3">
      <t>カイゴ</t>
    </rPh>
    <rPh sb="3" eb="6">
      <t>フクシシ</t>
    </rPh>
    <rPh sb="7" eb="10">
      <t>ジツムシャ</t>
    </rPh>
    <rPh sb="10" eb="12">
      <t>ケンシュウ</t>
    </rPh>
    <rPh sb="12" eb="15">
      <t>シュウリョウシャ</t>
    </rPh>
    <rPh sb="16" eb="18">
      <t>キソ</t>
    </rPh>
    <rPh sb="18" eb="20">
      <t>ケンシュウ</t>
    </rPh>
    <rPh sb="20" eb="23">
      <t>シュウリョウシャ</t>
    </rPh>
    <rPh sb="24" eb="26">
      <t>ゴウケイ</t>
    </rPh>
    <rPh sb="30" eb="32">
      <t>イジョウ</t>
    </rPh>
    <phoneticPr fontId="2"/>
  </si>
  <si>
    <t>①介護福祉士30%以上</t>
    <rPh sb="1" eb="3">
      <t>カイゴ</t>
    </rPh>
    <rPh sb="3" eb="6">
      <t>フクシシ</t>
    </rPh>
    <rPh sb="9" eb="11">
      <t>イジョウ</t>
    </rPh>
    <phoneticPr fontId="2"/>
  </si>
  <si>
    <t>②介護福祉士、実務者研修修了者、基礎研修修了者の合計が50%以上</t>
    <rPh sb="1" eb="3">
      <t>カイゴ</t>
    </rPh>
    <rPh sb="3" eb="6">
      <t>フクシシ</t>
    </rPh>
    <rPh sb="7" eb="10">
      <t>ジツムシャ</t>
    </rPh>
    <rPh sb="10" eb="12">
      <t>ケンシュウ</t>
    </rPh>
    <rPh sb="12" eb="15">
      <t>シュウリョウシャ</t>
    </rPh>
    <rPh sb="16" eb="18">
      <t>キソ</t>
    </rPh>
    <rPh sb="18" eb="20">
      <t>ケンシュウ</t>
    </rPh>
    <rPh sb="20" eb="23">
      <t>シュウリョウシャ</t>
    </rPh>
    <rPh sb="24" eb="26">
      <t>ゴウケイ</t>
    </rPh>
    <rPh sb="30" eb="32">
      <t>イジョウ</t>
    </rPh>
    <phoneticPr fontId="2"/>
  </si>
  <si>
    <t>④勤続7年以上の者が30%以上</t>
    <rPh sb="1" eb="3">
      <t>キンゾク</t>
    </rPh>
    <rPh sb="4" eb="7">
      <t>ネンイジョウ</t>
    </rPh>
    <rPh sb="8" eb="9">
      <t>モノ</t>
    </rPh>
    <rPh sb="13" eb="15">
      <t>イジョウ</t>
    </rPh>
    <phoneticPr fontId="2"/>
  </si>
  <si>
    <t>≪算定要件≫</t>
    <rPh sb="1" eb="3">
      <t>サンテイ</t>
    </rPh>
    <rPh sb="3" eb="5">
      <t>ヨウケン</t>
    </rPh>
    <phoneticPr fontId="2"/>
  </si>
  <si>
    <r>
      <t>or</t>
    </r>
    <r>
      <rPr>
        <sz val="9"/>
        <color rgb="FFFFFF00"/>
        <rFont val="ＭＳ Ｐゴシック"/>
        <family val="3"/>
        <charset val="128"/>
      </rPr>
      <t>　③常勤職員60%以上</t>
    </r>
    <rPh sb="4" eb="6">
      <t>ジョウキン</t>
    </rPh>
    <rPh sb="6" eb="8">
      <t>ショクイン</t>
    </rPh>
    <rPh sb="11" eb="13">
      <t>イジョウ</t>
    </rPh>
    <phoneticPr fontId="2"/>
  </si>
  <si>
    <t>①介護福祉士70%以上</t>
    <rPh sb="1" eb="3">
      <t>カイゴ</t>
    </rPh>
    <rPh sb="3" eb="6">
      <t>フクシシ</t>
    </rPh>
    <rPh sb="9" eb="11">
      <t>イジョウ</t>
    </rPh>
    <phoneticPr fontId="2"/>
  </si>
  <si>
    <t>①介護福祉士50%以上</t>
    <rPh sb="1" eb="3">
      <t>カイゴ</t>
    </rPh>
    <rPh sb="3" eb="6">
      <t>フクシシ</t>
    </rPh>
    <rPh sb="9" eb="11">
      <t>イジョウ</t>
    </rPh>
    <phoneticPr fontId="2"/>
  </si>
  <si>
    <t>②勤続7年以上の者が30%以上</t>
    <rPh sb="1" eb="3">
      <t>キンゾク</t>
    </rPh>
    <rPh sb="4" eb="7">
      <t>ネンイジョウ</t>
    </rPh>
    <rPh sb="8" eb="9">
      <t>モノ</t>
    </rPh>
    <rPh sb="13" eb="15">
      <t>イジョウ</t>
    </rPh>
    <phoneticPr fontId="2"/>
  </si>
  <si>
    <t>②常勤職員60%以上</t>
    <rPh sb="1" eb="3">
      <t>ジョウキン</t>
    </rPh>
    <rPh sb="3" eb="5">
      <t>ショクイン</t>
    </rPh>
    <rPh sb="8" eb="10">
      <t>イジョウ</t>
    </rPh>
    <phoneticPr fontId="2"/>
  </si>
  <si>
    <r>
      <t>or</t>
    </r>
    <r>
      <rPr>
        <sz val="9"/>
        <color rgb="FFFFFF00"/>
        <rFont val="ＭＳ Ｐゴシック"/>
        <family val="3"/>
        <charset val="128"/>
      </rPr>
      <t>　③勤続</t>
    </r>
    <r>
      <rPr>
        <sz val="9"/>
        <color rgb="FFFFFF00"/>
        <rFont val="DejaVu Sans"/>
        <family val="2"/>
      </rPr>
      <t>7</t>
    </r>
    <r>
      <rPr>
        <sz val="9"/>
        <color rgb="FFFFFF00"/>
        <rFont val="ＭＳ Ｐゴシック"/>
        <family val="3"/>
        <charset val="128"/>
      </rPr>
      <t>年以上の者が</t>
    </r>
    <r>
      <rPr>
        <sz val="9"/>
        <color rgb="FFFFFF00"/>
        <rFont val="DejaVu Sans"/>
        <family val="2"/>
      </rPr>
      <t>30%</t>
    </r>
    <r>
      <rPr>
        <sz val="9"/>
        <color rgb="FFFFFF00"/>
        <rFont val="ＭＳ Ｐゴシック"/>
        <family val="3"/>
        <charset val="128"/>
      </rPr>
      <t>以上</t>
    </r>
    <phoneticPr fontId="2"/>
  </si>
  <si>
    <t>②常勤職員75%以上</t>
    <rPh sb="1" eb="3">
      <t>ジョウキン</t>
    </rPh>
    <rPh sb="3" eb="5">
      <t>ショクイン</t>
    </rPh>
    <rPh sb="8" eb="10">
      <t>イジョウ</t>
    </rPh>
    <phoneticPr fontId="2"/>
  </si>
  <si>
    <t>①介護福祉士80%以上</t>
    <rPh sb="1" eb="3">
      <t>カイゴ</t>
    </rPh>
    <rPh sb="3" eb="6">
      <t>フクシシ</t>
    </rPh>
    <rPh sb="9" eb="11">
      <t>イジョウ</t>
    </rPh>
    <phoneticPr fontId="2"/>
  </si>
  <si>
    <t>②勤続10年以上の介護福祉士35%以上</t>
    <rPh sb="1" eb="3">
      <t>キンゾク</t>
    </rPh>
    <rPh sb="5" eb="8">
      <t>ネンイジョウ</t>
    </rPh>
    <rPh sb="9" eb="11">
      <t>カイゴ</t>
    </rPh>
    <rPh sb="11" eb="14">
      <t>フクシシ</t>
    </rPh>
    <rPh sb="17" eb="19">
      <t>イジョウ</t>
    </rPh>
    <phoneticPr fontId="2"/>
  </si>
  <si>
    <t>訪問介護員等（※）の常勤換算数　①</t>
    <rPh sb="0" eb="2">
      <t>ホウモン</t>
    </rPh>
    <rPh sb="2" eb="4">
      <t>カイゴ</t>
    </rPh>
    <rPh sb="4" eb="5">
      <t>イン</t>
    </rPh>
    <rPh sb="5" eb="6">
      <t>トウ</t>
    </rPh>
    <rPh sb="10" eb="12">
      <t>ジョウキン</t>
    </rPh>
    <rPh sb="12" eb="14">
      <t>カンザン</t>
    </rPh>
    <rPh sb="14" eb="15">
      <t>スウ</t>
    </rPh>
    <phoneticPr fontId="2"/>
  </si>
  <si>
    <t>※訪問介護員等：介護福祉士に係る要件の場合は「介護職員」、常勤職員に係る要件の場合は「看護・介護職員」、勤続年数に係る要件の場合は「利用者に直接サービスを提供する職員」</t>
    <rPh sb="1" eb="3">
      <t>ホウモン</t>
    </rPh>
    <rPh sb="3" eb="5">
      <t>カイゴ</t>
    </rPh>
    <rPh sb="5" eb="6">
      <t>イン</t>
    </rPh>
    <rPh sb="6" eb="7">
      <t>トウ</t>
    </rPh>
    <rPh sb="8" eb="10">
      <t>カイゴ</t>
    </rPh>
    <phoneticPr fontId="2"/>
  </si>
  <si>
    <t>※訪問介護員等：介護福祉士に係る要件の場合は「介護職員」、勤続年数に係る要件の場合は「利用者に直接サービスを提供する職員」</t>
    <rPh sb="1" eb="3">
      <t>ホウモン</t>
    </rPh>
    <rPh sb="3" eb="5">
      <t>カイゴ</t>
    </rPh>
    <rPh sb="5" eb="6">
      <t>イン</t>
    </rPh>
    <rPh sb="6" eb="7">
      <t>トウ</t>
    </rPh>
    <rPh sb="8" eb="1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</si>
</sst>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8">
    <font>
      <sz val="11"/>
      <name val="ＭＳ Ｐゴシック"/>
      <family val="3"/>
    </font>
    <font>
      <sz val="12"/>
      <color theme="1"/>
      <name val="ＭＳ Ｐ明朝"/>
      <family val="2"/>
      <charset val="128"/>
    </font>
    <font>
      <sz val="6"/>
      <name val="ＭＳ Ｐゴシック"/>
      <family val="3"/>
    </font>
    <font>
      <b/>
      <sz val="14"/>
      <color rgb="FFFF0000"/>
      <name val="ＭＳ Ｐゴシック"/>
      <family val="3"/>
    </font>
    <font>
      <b/>
      <sz val="14"/>
      <name val="DejaVu Sans"/>
      <family val="2"/>
    </font>
    <font>
      <sz val="11"/>
      <name val="DejaVu Sans"/>
      <family val="2"/>
    </font>
    <font>
      <b/>
      <sz val="11"/>
      <color rgb="FFFF0000"/>
      <name val="DejaVu Sans"/>
      <family val="2"/>
    </font>
    <font>
      <b/>
      <i/>
      <sz val="12"/>
      <color rgb="FFFF0000"/>
      <name val="ＭＳ Ｐゴシック"/>
      <family val="3"/>
    </font>
    <font>
      <sz val="12"/>
      <name val="ＭＳ Ｐゴシック"/>
      <family val="3"/>
    </font>
    <font>
      <sz val="18"/>
      <name val="ＭＳ Ｐゴシック"/>
      <family val="3"/>
    </font>
    <font>
      <b/>
      <sz val="9"/>
      <color indexed="81"/>
      <name val="MS P ゴシック"/>
      <family val="3"/>
      <charset val="128"/>
    </font>
    <font>
      <b/>
      <i/>
      <sz val="11"/>
      <color rgb="FFFF0000"/>
      <name val="ＭＳ Ｐゴシック"/>
      <family val="3"/>
      <charset val="128"/>
    </font>
    <font>
      <sz val="12"/>
      <name val="ＭＳ Ｐゴシック"/>
      <family val="3"/>
      <charset val="128"/>
    </font>
    <font>
      <b/>
      <i/>
      <sz val="12"/>
      <color rgb="FFFF0000"/>
      <name val="ＭＳ Ｐゴシック"/>
      <family val="3"/>
      <charset val="128"/>
    </font>
    <font>
      <sz val="9"/>
      <name val="ＭＳ Ｐゴシック"/>
      <family val="3"/>
    </font>
    <font>
      <sz val="9"/>
      <color rgb="FFFFFF00"/>
      <name val="ＭＳ Ｐゴシック"/>
      <family val="3"/>
    </font>
    <font>
      <sz val="9"/>
      <color rgb="FFFFFF00"/>
      <name val="ＭＳ Ｐゴシック"/>
      <family val="3"/>
      <charset val="128"/>
    </font>
    <font>
      <sz val="9"/>
      <color rgb="FFFFFF00"/>
      <name val="DejaVu Sans"/>
      <family val="2"/>
    </font>
  </fonts>
  <fills count="2">
    <fill>
      <patternFill patternType="none"/>
    </fill>
    <fill>
      <patternFill patternType="gray125"/>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medium">
        <color indexed="8"/>
      </left>
      <right style="thin">
        <color indexed="8"/>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diagonalUp="1">
      <left style="thin">
        <color indexed="8"/>
      </left>
      <right style="medium">
        <color indexed="8"/>
      </right>
      <top style="medium">
        <color indexed="8"/>
      </top>
      <bottom style="medium">
        <color indexed="8"/>
      </bottom>
      <diagonal style="thin">
        <color indexed="8"/>
      </diagonal>
    </border>
    <border>
      <left style="thin">
        <color indexed="64"/>
      </left>
      <right style="medium">
        <color indexed="64"/>
      </right>
      <top style="medium">
        <color indexed="64"/>
      </top>
      <bottom style="medium">
        <color indexed="64"/>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hair">
        <color indexed="8"/>
      </top>
      <bottom style="thin">
        <color indexed="8"/>
      </bottom>
      <diagonal/>
    </border>
  </borders>
  <cellStyleXfs count="1">
    <xf numFmtId="0" fontId="0" fillId="0" borderId="0"/>
  </cellStyleXfs>
  <cellXfs count="45">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xf>
    <xf numFmtId="0" fontId="0" fillId="0" borderId="2" xfId="0" applyBorder="1"/>
    <xf numFmtId="0" fontId="0" fillId="0" borderId="3" xfId="0" applyBorder="1"/>
    <xf numFmtId="0" fontId="5" fillId="0" borderId="1" xfId="0" applyFont="1" applyBorder="1" applyAlignment="1">
      <alignment horizontal="center" vertical="center"/>
    </xf>
    <xf numFmtId="0" fontId="5" fillId="0" borderId="4" xfId="0" applyFont="1" applyBorder="1" applyAlignment="1">
      <alignment vertical="top" wrapText="1"/>
    </xf>
    <xf numFmtId="0" fontId="0" fillId="0" borderId="5" xfId="0" applyBorder="1" applyAlignment="1">
      <alignment horizontal="center" vertical="center"/>
    </xf>
    <xf numFmtId="0" fontId="0" fillId="0" borderId="0" xfId="0"/>
    <xf numFmtId="0" fontId="6" fillId="0" borderId="1" xfId="0" applyFont="1" applyBorder="1" applyAlignment="1">
      <alignment vertical="center"/>
    </xf>
    <xf numFmtId="0" fontId="0" fillId="0" borderId="1" xfId="0" applyBorder="1" applyAlignment="1">
      <alignment vertical="center" wrapText="1"/>
    </xf>
    <xf numFmtId="177" fontId="7" fillId="0" borderId="2" xfId="0" applyNumberFormat="1" applyFont="1" applyBorder="1"/>
    <xf numFmtId="177" fontId="7" fillId="0" borderId="3" xfId="0" applyNumberFormat="1" applyFont="1" applyBorder="1"/>
    <xf numFmtId="176" fontId="8" fillId="0" borderId="6" xfId="0" applyNumberFormat="1" applyFont="1" applyBorder="1"/>
    <xf numFmtId="0" fontId="9" fillId="0" borderId="7" xfId="0" applyFont="1" applyBorder="1" applyAlignment="1">
      <alignment horizontal="center" vertical="center"/>
    </xf>
    <xf numFmtId="176" fontId="8" fillId="0" borderId="8" xfId="0" applyNumberFormat="1" applyFont="1" applyBorder="1"/>
    <xf numFmtId="0" fontId="5" fillId="0" borderId="0" xfId="0" applyFont="1" applyBorder="1" applyAlignment="1">
      <alignment vertical="center"/>
    </xf>
    <xf numFmtId="177" fontId="8" fillId="0" borderId="2" xfId="0" applyNumberFormat="1" applyFont="1" applyBorder="1"/>
    <xf numFmtId="177" fontId="8" fillId="0" borderId="3" xfId="0" applyNumberFormat="1" applyFont="1" applyBorder="1"/>
    <xf numFmtId="0" fontId="8" fillId="0" borderId="1" xfId="0" applyFont="1" applyBorder="1"/>
    <xf numFmtId="177" fontId="8" fillId="0" borderId="0" xfId="0" applyNumberFormat="1" applyFont="1" applyBorder="1"/>
    <xf numFmtId="0" fontId="5" fillId="0" borderId="0" xfId="0" applyFont="1"/>
    <xf numFmtId="0" fontId="5" fillId="0" borderId="0" xfId="0" applyFont="1" applyAlignment="1">
      <alignment vertical="top"/>
    </xf>
    <xf numFmtId="0" fontId="5" fillId="0" borderId="0" xfId="0" applyFont="1" applyAlignment="1">
      <alignment vertical="center"/>
    </xf>
    <xf numFmtId="0" fontId="0" fillId="0" borderId="1" xfId="0" applyFont="1" applyBorder="1" applyAlignment="1">
      <alignment horizontal="center" vertical="center"/>
    </xf>
    <xf numFmtId="0" fontId="0" fillId="0" borderId="0" xfId="0" applyFont="1" applyAlignment="1">
      <alignment vertical="top"/>
    </xf>
    <xf numFmtId="0" fontId="0" fillId="0" borderId="9" xfId="0" applyBorder="1"/>
    <xf numFmtId="0" fontId="12" fillId="0" borderId="1" xfId="0" applyFont="1" applyBorder="1"/>
    <xf numFmtId="177" fontId="13" fillId="0" borderId="2" xfId="0" applyNumberFormat="1" applyFont="1" applyBorder="1"/>
    <xf numFmtId="177" fontId="13" fillId="0" borderId="3" xfId="0" applyNumberFormat="1" applyFont="1" applyBorder="1"/>
    <xf numFmtId="0" fontId="14" fillId="0" borderId="0" xfId="0" applyFont="1"/>
    <xf numFmtId="0" fontId="14" fillId="0" borderId="0" xfId="0" applyFont="1" applyAlignment="1">
      <alignment vertical="center"/>
    </xf>
    <xf numFmtId="0" fontId="15" fillId="0" borderId="0" xfId="0" applyFont="1" applyAlignment="1"/>
    <xf numFmtId="0" fontId="15" fillId="0" borderId="0" xfId="0" applyFont="1"/>
    <xf numFmtId="0" fontId="16" fillId="0" borderId="0" xfId="0" applyFont="1"/>
    <xf numFmtId="0" fontId="17" fillId="0" borderId="0" xfId="0" applyFont="1"/>
    <xf numFmtId="177" fontId="8" fillId="0" borderId="1" xfId="0" applyNumberFormat="1" applyFont="1" applyBorder="1"/>
    <xf numFmtId="0" fontId="4" fillId="0" borderId="0" xfId="0" applyFont="1" applyBorder="1" applyAlignment="1">
      <alignment horizontal="center" vertical="center"/>
    </xf>
    <xf numFmtId="0" fontId="0" fillId="0" borderId="1" xfId="0" applyFont="1" applyBorder="1" applyAlignment="1">
      <alignment vertical="center"/>
    </xf>
    <xf numFmtId="0" fontId="5" fillId="0" borderId="1" xfId="0" applyFont="1" applyBorder="1" applyAlignment="1">
      <alignment vertical="center"/>
    </xf>
    <xf numFmtId="0" fontId="0" fillId="0" borderId="0" xfId="0" applyFont="1" applyAlignment="1">
      <alignment horizontal="center"/>
    </xf>
    <xf numFmtId="0" fontId="0" fillId="0" borderId="0" xfId="0" applyAlignment="1">
      <alignment shrinkToFit="1"/>
    </xf>
  </cellXfs>
  <cellStyles count="1">
    <cellStyle name="標準" xfId="0" builtinId="0"/>
  </cellStyles>
  <dxfs count="12">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R35"/>
  <sheetViews>
    <sheetView tabSelected="1" view="pageBreakPreview" zoomScaleNormal="100" zoomScaleSheetLayoutView="100" workbookViewId="0">
      <selection activeCell="C35" sqref="C35"/>
    </sheetView>
  </sheetViews>
  <sheetFormatPr defaultColWidth="8.625" defaultRowHeight="13.5"/>
  <cols>
    <col min="1" max="1" width="17.125" style="11" customWidth="1"/>
    <col min="2" max="2" width="14.5" customWidth="1"/>
    <col min="3" max="7" width="30.875" customWidth="1"/>
    <col min="8" max="14" width="8.625" hidden="1" customWidth="1"/>
    <col min="15" max="15" width="6" style="33" bestFit="1" customWidth="1"/>
    <col min="16" max="16" width="17.375" style="33" bestFit="1" customWidth="1"/>
    <col min="17" max="17" width="2.75" style="33" bestFit="1" customWidth="1"/>
    <col min="18" max="18" width="50.25" style="33" bestFit="1" customWidth="1"/>
  </cols>
  <sheetData>
    <row r="1" spans="2:18" s="1" customFormat="1" ht="31.5" customHeight="1">
      <c r="B1" s="1" t="s">
        <v>27</v>
      </c>
      <c r="O1" s="35" t="s">
        <v>79</v>
      </c>
      <c r="P1" s="35"/>
      <c r="Q1" s="36"/>
      <c r="R1" s="36"/>
    </row>
    <row r="2" spans="2:18">
      <c r="B2" t="s">
        <v>56</v>
      </c>
      <c r="O2" s="36" t="s">
        <v>47</v>
      </c>
      <c r="P2" s="36" t="s">
        <v>69</v>
      </c>
      <c r="Q2" s="36" t="s">
        <v>72</v>
      </c>
      <c r="R2" s="37" t="s">
        <v>73</v>
      </c>
    </row>
    <row r="3" spans="2:18" ht="24" customHeight="1">
      <c r="B3" s="40" t="s">
        <v>0</v>
      </c>
      <c r="C3" s="40"/>
      <c r="D3" s="40"/>
      <c r="E3" s="3"/>
      <c r="F3" s="3"/>
      <c r="G3" s="3"/>
      <c r="K3" s="24" t="s">
        <v>2</v>
      </c>
      <c r="L3" s="24" t="s">
        <v>4</v>
      </c>
      <c r="M3" s="24" t="s">
        <v>8</v>
      </c>
      <c r="N3" s="24" t="s">
        <v>1</v>
      </c>
      <c r="O3" s="37" t="s">
        <v>70</v>
      </c>
      <c r="P3" s="36" t="s">
        <v>74</v>
      </c>
      <c r="Q3" s="36" t="s">
        <v>72</v>
      </c>
      <c r="R3" s="36" t="s">
        <v>75</v>
      </c>
    </row>
    <row r="4" spans="2:18">
      <c r="L4">
        <v>2</v>
      </c>
      <c r="M4">
        <v>3</v>
      </c>
      <c r="N4">
        <v>4</v>
      </c>
      <c r="O4" s="37" t="s">
        <v>71</v>
      </c>
      <c r="P4" s="36" t="s">
        <v>76</v>
      </c>
      <c r="Q4" s="36" t="s">
        <v>72</v>
      </c>
      <c r="R4" s="36" t="s">
        <v>77</v>
      </c>
    </row>
    <row r="5" spans="2:18" ht="20.100000000000001" customHeight="1">
      <c r="B5" s="4" t="s">
        <v>2</v>
      </c>
      <c r="C5" s="41" t="s">
        <v>10</v>
      </c>
      <c r="D5" s="42"/>
      <c r="E5" s="19"/>
      <c r="F5" s="19"/>
      <c r="G5" s="19"/>
      <c r="K5" s="24" t="s">
        <v>21</v>
      </c>
      <c r="L5" s="24" t="s">
        <v>23</v>
      </c>
      <c r="O5" s="36"/>
      <c r="P5" s="38" t="s">
        <v>80</v>
      </c>
      <c r="Q5" s="36" t="s">
        <v>72</v>
      </c>
      <c r="R5" s="36" t="s">
        <v>78</v>
      </c>
    </row>
    <row r="6" spans="2:18" ht="14.25">
      <c r="K6" s="24" t="s">
        <v>22</v>
      </c>
      <c r="L6" s="24" t="s">
        <v>11</v>
      </c>
      <c r="M6" s="24" t="s">
        <v>14</v>
      </c>
      <c r="N6" s="24" t="s">
        <v>24</v>
      </c>
    </row>
    <row r="7" spans="2:18" ht="20.100000000000001" customHeight="1">
      <c r="B7" s="4" t="s">
        <v>13</v>
      </c>
      <c r="C7" s="12" t="s">
        <v>1</v>
      </c>
      <c r="D7" s="2"/>
      <c r="E7" s="2"/>
      <c r="F7" s="2"/>
      <c r="G7" s="2"/>
      <c r="K7" s="24" t="s">
        <v>7</v>
      </c>
      <c r="L7" s="24" t="s">
        <v>11</v>
      </c>
      <c r="M7" s="24" t="s">
        <v>6</v>
      </c>
      <c r="N7" s="24" t="s">
        <v>26</v>
      </c>
    </row>
    <row r="8" spans="2:18" ht="14.25">
      <c r="K8" s="24" t="s">
        <v>28</v>
      </c>
      <c r="L8" s="24" t="s">
        <v>11</v>
      </c>
      <c r="M8" s="24" t="s">
        <v>6</v>
      </c>
      <c r="N8" s="24" t="s">
        <v>31</v>
      </c>
    </row>
    <row r="9" spans="2:18" ht="52.5" customHeight="1">
      <c r="B9" s="5" t="s">
        <v>16</v>
      </c>
      <c r="C9" s="13" t="s">
        <v>89</v>
      </c>
      <c r="D9" s="13" t="s">
        <v>25</v>
      </c>
      <c r="E9" s="13" t="str">
        <f>"①の内、"&amp;L20&amp;"の常勤換算数③"</f>
        <v>①の内、介護福祉士、実務者研修修了者、基礎研修修了者の常勤換算数③</v>
      </c>
      <c r="F9" s="13" t="str">
        <f>"①の内、"&amp;L21&amp;"の常勤換算数　④"</f>
        <v>①の内、常勤職員の常勤換算数　④</v>
      </c>
      <c r="G9" s="13" t="str">
        <f>"①の内、"&amp;L22&amp;"の常勤換算数　⑤"</f>
        <v>①の内、勤続７年以上である者の常勤換算数　⑤</v>
      </c>
      <c r="K9" s="25" t="s">
        <v>32</v>
      </c>
      <c r="L9" s="25" t="s">
        <v>11</v>
      </c>
      <c r="M9" s="25" t="s">
        <v>6</v>
      </c>
      <c r="N9" s="25" t="s">
        <v>36</v>
      </c>
    </row>
    <row r="10" spans="2:18" ht="20.100000000000001" customHeight="1">
      <c r="B10" s="6" t="s">
        <v>58</v>
      </c>
      <c r="C10" s="14">
        <v>10</v>
      </c>
      <c r="D10" s="31">
        <v>2.5</v>
      </c>
      <c r="E10" s="31">
        <v>5</v>
      </c>
      <c r="F10" s="32" t="str">
        <f>IF(F$8=$K$34,"-","")</f>
        <v/>
      </c>
      <c r="G10" s="31" t="str">
        <f>IF(G$8=$K$35,"-","")</f>
        <v/>
      </c>
    </row>
    <row r="11" spans="2:18" ht="20.100000000000001" customHeight="1">
      <c r="B11" s="7" t="s">
        <v>59</v>
      </c>
      <c r="C11" s="15">
        <v>10.5</v>
      </c>
      <c r="D11" s="32">
        <v>3</v>
      </c>
      <c r="E11" s="32">
        <v>5.5</v>
      </c>
      <c r="F11" s="32" t="str">
        <f t="shared" ref="F11:F20" si="0">IF(F$8=$K$34,"-","")</f>
        <v/>
      </c>
      <c r="G11" s="32" t="str">
        <f t="shared" ref="G11:G20" si="1">IF(G$8=$K$35,"-","")</f>
        <v/>
      </c>
      <c r="K11" s="24" t="s">
        <v>15</v>
      </c>
      <c r="L11">
        <f>VLOOKUP(C5,K5:N10,HLOOKUP(C7,L3:N9,2,0),0)</f>
        <v>0</v>
      </c>
    </row>
    <row r="12" spans="2:18" ht="20.100000000000001" customHeight="1">
      <c r="B12" s="7" t="s">
        <v>60</v>
      </c>
      <c r="C12" s="15">
        <v>10.5</v>
      </c>
      <c r="D12" s="32">
        <v>3</v>
      </c>
      <c r="E12" s="32">
        <v>5.5</v>
      </c>
      <c r="F12" s="32" t="str">
        <f t="shared" si="0"/>
        <v/>
      </c>
      <c r="G12" s="32" t="str">
        <f t="shared" si="1"/>
        <v/>
      </c>
    </row>
    <row r="13" spans="2:18" ht="20.100000000000001" customHeight="1">
      <c r="B13" s="7" t="s">
        <v>61</v>
      </c>
      <c r="C13" s="15">
        <v>10.5</v>
      </c>
      <c r="D13" s="32">
        <v>3</v>
      </c>
      <c r="E13" s="32">
        <v>5.5</v>
      </c>
      <c r="F13" s="32" t="str">
        <f t="shared" si="0"/>
        <v/>
      </c>
      <c r="G13" s="32" t="str">
        <f t="shared" si="1"/>
        <v/>
      </c>
    </row>
    <row r="14" spans="2:18" ht="20.100000000000001" customHeight="1">
      <c r="B14" s="7" t="s">
        <v>62</v>
      </c>
      <c r="C14" s="15">
        <v>10.5</v>
      </c>
      <c r="D14" s="32">
        <v>3</v>
      </c>
      <c r="E14" s="32">
        <v>5.5</v>
      </c>
      <c r="F14" s="32" t="str">
        <f t="shared" si="0"/>
        <v/>
      </c>
      <c r="G14" s="32" t="str">
        <f t="shared" si="1"/>
        <v/>
      </c>
      <c r="K14" s="11"/>
      <c r="L14" s="11" t="s">
        <v>47</v>
      </c>
      <c r="M14" s="24" t="s">
        <v>8</v>
      </c>
      <c r="N14" s="24" t="s">
        <v>1</v>
      </c>
    </row>
    <row r="15" spans="2:18" ht="20.100000000000001" customHeight="1">
      <c r="B15" s="7" t="s">
        <v>63</v>
      </c>
      <c r="C15" s="15">
        <v>11</v>
      </c>
      <c r="D15" s="32">
        <v>3.5</v>
      </c>
      <c r="E15" s="32">
        <v>6</v>
      </c>
      <c r="F15" s="32" t="str">
        <f t="shared" si="0"/>
        <v/>
      </c>
      <c r="G15" s="32" t="str">
        <f t="shared" si="1"/>
        <v/>
      </c>
      <c r="K15" s="24"/>
      <c r="L15" s="11" t="s">
        <v>52</v>
      </c>
      <c r="M15" t="s">
        <v>38</v>
      </c>
      <c r="N15" t="s">
        <v>38</v>
      </c>
    </row>
    <row r="16" spans="2:18" ht="20.100000000000001" customHeight="1">
      <c r="B16" s="7" t="s">
        <v>64</v>
      </c>
      <c r="C16" s="15">
        <v>11</v>
      </c>
      <c r="D16" s="32">
        <v>3.5</v>
      </c>
      <c r="E16" s="32">
        <v>6</v>
      </c>
      <c r="F16" s="32" t="str">
        <f t="shared" si="0"/>
        <v/>
      </c>
      <c r="G16" s="32" t="str">
        <f t="shared" si="1"/>
        <v/>
      </c>
      <c r="K16" s="24"/>
      <c r="N16" s="11" t="s">
        <v>40</v>
      </c>
    </row>
    <row r="17" spans="2:18" ht="20.100000000000001" customHeight="1">
      <c r="B17" s="7" t="s">
        <v>65</v>
      </c>
      <c r="C17" s="15">
        <v>11</v>
      </c>
      <c r="D17" s="32">
        <v>3.5</v>
      </c>
      <c r="E17" s="32">
        <v>6</v>
      </c>
      <c r="F17" s="32" t="str">
        <f t="shared" si="0"/>
        <v/>
      </c>
      <c r="G17" s="32" t="str">
        <f t="shared" si="1"/>
        <v/>
      </c>
      <c r="K17" s="24"/>
      <c r="L17" s="24"/>
      <c r="M17" s="24"/>
      <c r="N17" s="11" t="s">
        <v>45</v>
      </c>
    </row>
    <row r="18" spans="2:18" ht="20.100000000000001" customHeight="1">
      <c r="B18" s="7" t="s">
        <v>66</v>
      </c>
      <c r="C18" s="15">
        <v>11</v>
      </c>
      <c r="D18" s="32">
        <v>3.5</v>
      </c>
      <c r="E18" s="32">
        <v>6</v>
      </c>
      <c r="F18" s="32" t="str">
        <f t="shared" si="0"/>
        <v/>
      </c>
      <c r="G18" s="32" t="str">
        <f t="shared" si="1"/>
        <v/>
      </c>
      <c r="K18" s="24"/>
      <c r="L18" s="24"/>
      <c r="M18" s="24"/>
    </row>
    <row r="19" spans="2:18" ht="20.100000000000001" customHeight="1">
      <c r="B19" s="7" t="s">
        <v>67</v>
      </c>
      <c r="C19" s="15">
        <v>9.5</v>
      </c>
      <c r="D19" s="32">
        <v>3</v>
      </c>
      <c r="E19" s="32">
        <v>5.5</v>
      </c>
      <c r="F19" s="32" t="str">
        <f t="shared" si="0"/>
        <v/>
      </c>
      <c r="G19" s="32" t="str">
        <f t="shared" si="1"/>
        <v/>
      </c>
      <c r="K19" s="24"/>
      <c r="L19" s="24"/>
      <c r="M19" s="24"/>
      <c r="N19" s="24"/>
    </row>
    <row r="20" spans="2:18" ht="20.100000000000001" customHeight="1">
      <c r="B20" s="29" t="s">
        <v>68</v>
      </c>
      <c r="C20" s="15">
        <v>9.5</v>
      </c>
      <c r="D20" s="32">
        <v>3</v>
      </c>
      <c r="E20" s="32">
        <v>5.5</v>
      </c>
      <c r="F20" s="32" t="str">
        <f t="shared" si="0"/>
        <v/>
      </c>
      <c r="G20" s="32" t="str">
        <f t="shared" si="1"/>
        <v/>
      </c>
      <c r="K20" s="24" t="s">
        <v>18</v>
      </c>
      <c r="L20" t="str">
        <f>HLOOKUP($C$7,$L$14:$N$17,2,0)</f>
        <v>介護福祉士、実務者研修修了者、基礎研修修了者</v>
      </c>
      <c r="N20" s="24"/>
    </row>
    <row r="21" spans="2:18" ht="20.100000000000001" customHeight="1">
      <c r="B21" s="8" t="s">
        <v>57</v>
      </c>
      <c r="C21" s="30">
        <f>ROUNDDOWN((SUM(C10:C20)/L25),1)</f>
        <v>10.4</v>
      </c>
      <c r="D21" s="30">
        <f>ROUNDDOWN((SUM(D10:D20)/L25),1)</f>
        <v>3.1</v>
      </c>
      <c r="E21" s="30">
        <f>ROUNDDOWN((SUM(E10:E20)/L25),1)</f>
        <v>5.6</v>
      </c>
      <c r="F21" s="22">
        <f>ROUNDDOWN((SUM(F10:F20)/L25),1)</f>
        <v>0</v>
      </c>
      <c r="G21" s="22">
        <f>ROUNDDOWN((SUM(G10:G20)/L25),1)</f>
        <v>0</v>
      </c>
      <c r="L21" t="str">
        <f>HLOOKUP($C$7,$L$14:$N$17,3,0)</f>
        <v>常勤職員</v>
      </c>
    </row>
    <row r="22" spans="2:18" ht="27.75" customHeight="1">
      <c r="L22" t="str">
        <f>HLOOKUP($C$7,$L$14:$N$17,4,0)</f>
        <v>勤続７年以上である者</v>
      </c>
    </row>
    <row r="23" spans="2:18" ht="42.75">
      <c r="B23" s="9" t="s">
        <v>20</v>
      </c>
      <c r="C23" s="16"/>
      <c r="D23" s="18">
        <f>ROUNDDOWN((D21/$C21),3)</f>
        <v>0.29799999999999999</v>
      </c>
      <c r="E23" s="18">
        <f>ROUNDDOWN((E21/$C21),3)</f>
        <v>0.53800000000000003</v>
      </c>
      <c r="F23" s="18">
        <f>IF(F$9=$K$34,"-",ROUNDDOWN((F21/$C21),3))</f>
        <v>0</v>
      </c>
      <c r="G23" s="18">
        <f>IF(G$9=$K$35,"-",ROUNDDOWN((G21/$C21),3))</f>
        <v>0</v>
      </c>
    </row>
    <row r="24" spans="2:18" ht="14.25">
      <c r="K24" s="24"/>
    </row>
    <row r="25" spans="2:18" ht="21">
      <c r="B25" s="10" t="s">
        <v>53</v>
      </c>
      <c r="C25" s="17" t="str">
        <f>VLOOKUP(C7,B28:C30,2,0)</f>
        <v>可</v>
      </c>
      <c r="D25" s="2"/>
      <c r="E25" s="2"/>
      <c r="F25" s="23"/>
      <c r="G25" s="23"/>
      <c r="K25" s="11" t="s">
        <v>30</v>
      </c>
      <c r="L25" s="11">
        <f>COUNTIF(C10:C20,"&gt;0")</f>
        <v>11</v>
      </c>
      <c r="M25" s="24"/>
      <c r="N25" s="24"/>
      <c r="O25" s="34"/>
      <c r="P25" s="34"/>
      <c r="Q25" s="34"/>
      <c r="R25" s="34"/>
    </row>
    <row r="26" spans="2:18" s="2" customFormat="1" ht="14.25">
      <c r="B26" s="11"/>
      <c r="C26" s="11"/>
      <c r="D26" s="11"/>
      <c r="E26" s="11"/>
      <c r="F26" s="11"/>
      <c r="G26" s="11"/>
      <c r="K26" s="11" t="s">
        <v>46</v>
      </c>
      <c r="L26" s="11">
        <f>COUNTIF(D10:D20,"&gt;0")</f>
        <v>11</v>
      </c>
      <c r="M26" s="26"/>
      <c r="N26" s="26"/>
      <c r="O26" s="33"/>
      <c r="P26" s="33"/>
      <c r="Q26" s="33"/>
      <c r="R26" s="33"/>
    </row>
    <row r="27" spans="2:18" s="11" customFormat="1" ht="14.25">
      <c r="B27" s="11" t="s">
        <v>90</v>
      </c>
      <c r="I27" s="11" t="s">
        <v>34</v>
      </c>
      <c r="J27" s="11">
        <f>COUNTIF(D10:D20,"&gt;0")</f>
        <v>11</v>
      </c>
      <c r="K27" s="24"/>
      <c r="L27" s="24"/>
      <c r="N27" s="33"/>
      <c r="O27" s="33"/>
      <c r="P27" s="33"/>
      <c r="Q27" s="33"/>
    </row>
    <row r="28" spans="2:18" s="11" customFormat="1" ht="14.25" hidden="1">
      <c r="B28" s="11" t="s">
        <v>17</v>
      </c>
      <c r="C28" s="11" t="str">
        <f>IF(D28="可","可",IF(E28="可","可","否"))</f>
        <v>可</v>
      </c>
      <c r="D28" s="11" t="str">
        <f>IF(D$23&gt;=60%,"可","否")</f>
        <v>否</v>
      </c>
      <c r="E28" s="11" t="str">
        <f>IF(E$23&gt;=25%,"可","否")</f>
        <v>可</v>
      </c>
      <c r="K28" s="11" t="s">
        <v>48</v>
      </c>
      <c r="L28" s="11">
        <f>COUNTIF(F10:F20,"&gt;0")</f>
        <v>0</v>
      </c>
      <c r="M28" s="24"/>
      <c r="N28" s="24"/>
      <c r="O28" s="33"/>
      <c r="P28" s="33"/>
      <c r="Q28" s="33"/>
      <c r="R28" s="33"/>
    </row>
    <row r="29" spans="2:18" s="11" customFormat="1" hidden="1">
      <c r="B29" s="11" t="s">
        <v>51</v>
      </c>
      <c r="C29" s="11" t="str">
        <f>IF(D29="可","可",IF(E29="可","可","否"))</f>
        <v>否</v>
      </c>
      <c r="D29" s="11" t="str">
        <f>IF(D$23&gt;=40%,"可","否")</f>
        <v>否</v>
      </c>
      <c r="E29" s="11" t="str">
        <f>IF(E$23&gt;=60%,"可","否")</f>
        <v>否</v>
      </c>
      <c r="K29" s="11" t="s">
        <v>49</v>
      </c>
      <c r="L29" s="11">
        <f>COUNTIF(G10:G20,"&gt;0")</f>
        <v>0</v>
      </c>
      <c r="O29" s="33"/>
      <c r="P29" s="33"/>
      <c r="Q29" s="33"/>
      <c r="R29" s="33"/>
    </row>
    <row r="30" spans="2:18" s="11" customFormat="1" hidden="1">
      <c r="B30" s="11" t="s">
        <v>50</v>
      </c>
      <c r="C30" s="11" t="str">
        <f>IF(D30="可","可",IF(E30="可","可",IF(F30="可","可",IF(G30="可","可","否"))))</f>
        <v>可</v>
      </c>
      <c r="D30" s="43" t="str">
        <f>IF(D$23&gt;=30%,"可",IF(E$23&gt;=50%,"可","否"))</f>
        <v>可</v>
      </c>
      <c r="E30" s="43"/>
      <c r="F30" s="11" t="str">
        <f>IF(F$23&gt;=60%,"可","否")</f>
        <v>否</v>
      </c>
      <c r="G30" s="11" t="str">
        <f>IF(G$23&gt;=30%,"可","否")</f>
        <v>否</v>
      </c>
      <c r="O30" s="33"/>
      <c r="P30" s="33"/>
      <c r="Q30" s="33"/>
      <c r="R30" s="33"/>
    </row>
    <row r="34" spans="11:11">
      <c r="K34" t="s">
        <v>54</v>
      </c>
    </row>
    <row r="35" spans="11:11">
      <c r="K35" t="s">
        <v>3</v>
      </c>
    </row>
  </sheetData>
  <mergeCells count="3">
    <mergeCell ref="B3:D3"/>
    <mergeCell ref="C5:D5"/>
    <mergeCell ref="D30:E30"/>
  </mergeCells>
  <phoneticPr fontId="2"/>
  <conditionalFormatting sqref="C25">
    <cfRule type="containsText" dxfId="11" priority="1" stopIfTrue="1" operator="containsText" text="可">
      <formula>NOT(ISERROR(SEARCH("可",C25)))</formula>
    </cfRule>
    <cfRule type="containsText" dxfId="10" priority="2" stopIfTrue="1" operator="containsText" text="否">
      <formula>NOT(ISERROR(SEARCH("否",C25)))</formula>
    </cfRule>
  </conditionalFormatting>
  <dataValidations count="1">
    <dataValidation type="list" showErrorMessage="1" sqref="C7">
      <formula1>"加算Ⅰ,加算Ⅱ,加算Ⅲ"</formula1>
    </dataValidation>
  </dataValidations>
  <pageMargins left="0.75" right="0.75" top="1" bottom="1" header="0.51180555555555551" footer="0.51180555555555551"/>
  <pageSetup paperSize="9" scale="78"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T34"/>
  <sheetViews>
    <sheetView view="pageBreakPreview" zoomScaleNormal="100" zoomScaleSheetLayoutView="100" workbookViewId="0">
      <selection activeCell="B26" sqref="B26"/>
    </sheetView>
  </sheetViews>
  <sheetFormatPr defaultColWidth="8.625" defaultRowHeight="13.5"/>
  <cols>
    <col min="1" max="1" width="14.5" customWidth="1"/>
    <col min="2" max="6" width="30.875" customWidth="1"/>
    <col min="7" max="8" width="0" hidden="1" customWidth="1"/>
    <col min="9" max="12" width="8.625" hidden="1" customWidth="1"/>
    <col min="13" max="13" width="0" hidden="1" customWidth="1"/>
    <col min="14" max="14" width="6" style="33" bestFit="1" customWidth="1"/>
    <col min="15" max="15" width="17.375" style="33" bestFit="1" customWidth="1"/>
    <col min="16" max="16" width="2.75" style="33" bestFit="1" customWidth="1"/>
    <col min="17" max="17" width="50.25" style="33" bestFit="1" customWidth="1"/>
  </cols>
  <sheetData>
    <row r="1" spans="1:20">
      <c r="A1" t="s">
        <v>56</v>
      </c>
      <c r="N1" s="35" t="s">
        <v>79</v>
      </c>
      <c r="O1" s="35"/>
      <c r="P1" s="36"/>
      <c r="Q1" s="36"/>
    </row>
    <row r="2" spans="1:20" ht="24" customHeight="1">
      <c r="A2" s="40" t="s">
        <v>0</v>
      </c>
      <c r="B2" s="40"/>
      <c r="C2" s="40"/>
      <c r="D2" s="3"/>
      <c r="E2" s="3"/>
      <c r="F2" s="3"/>
      <c r="I2" s="24" t="s">
        <v>2</v>
      </c>
      <c r="J2" s="24" t="s">
        <v>4</v>
      </c>
      <c r="K2" s="24" t="s">
        <v>8</v>
      </c>
      <c r="L2" s="24" t="s">
        <v>1</v>
      </c>
      <c r="N2" s="36" t="s">
        <v>47</v>
      </c>
      <c r="O2" s="36" t="s">
        <v>69</v>
      </c>
      <c r="P2" s="36" t="s">
        <v>72</v>
      </c>
      <c r="Q2" s="37" t="s">
        <v>73</v>
      </c>
      <c r="R2" s="24"/>
      <c r="S2" s="24"/>
      <c r="T2" s="11"/>
    </row>
    <row r="3" spans="1:20" ht="14.25">
      <c r="J3">
        <v>2</v>
      </c>
      <c r="K3">
        <v>3</v>
      </c>
      <c r="L3">
        <v>4</v>
      </c>
      <c r="N3" s="37" t="s">
        <v>70</v>
      </c>
      <c r="O3" s="36" t="s">
        <v>74</v>
      </c>
      <c r="P3" s="36" t="s">
        <v>72</v>
      </c>
      <c r="Q3" s="36" t="s">
        <v>75</v>
      </c>
      <c r="R3" s="24"/>
      <c r="S3" s="24"/>
      <c r="T3" s="11"/>
    </row>
    <row r="4" spans="1:20" ht="20.100000000000001" customHeight="1">
      <c r="A4" s="4" t="s">
        <v>2</v>
      </c>
      <c r="B4" s="41" t="s">
        <v>10</v>
      </c>
      <c r="C4" s="42"/>
      <c r="D4" s="19"/>
      <c r="E4" s="19"/>
      <c r="F4" s="19"/>
      <c r="I4" s="24" t="s">
        <v>21</v>
      </c>
      <c r="J4" s="24" t="s">
        <v>23</v>
      </c>
      <c r="N4" s="37" t="s">
        <v>71</v>
      </c>
      <c r="O4" s="36" t="s">
        <v>76</v>
      </c>
      <c r="P4" s="36" t="s">
        <v>72</v>
      </c>
      <c r="Q4" s="36" t="s">
        <v>77</v>
      </c>
      <c r="R4" s="11"/>
      <c r="S4" s="24"/>
      <c r="T4" s="24"/>
    </row>
    <row r="5" spans="1:20" ht="14.25">
      <c r="I5" s="24" t="s">
        <v>22</v>
      </c>
      <c r="J5" s="24" t="s">
        <v>11</v>
      </c>
      <c r="K5" s="24" t="s">
        <v>14</v>
      </c>
      <c r="L5" s="24" t="s">
        <v>24</v>
      </c>
      <c r="N5" s="36"/>
      <c r="O5" s="38" t="s">
        <v>80</v>
      </c>
      <c r="P5" s="36" t="s">
        <v>72</v>
      </c>
      <c r="Q5" s="36" t="s">
        <v>78</v>
      </c>
    </row>
    <row r="6" spans="1:20" ht="20.100000000000001" customHeight="1">
      <c r="A6" s="4" t="s">
        <v>13</v>
      </c>
      <c r="B6" s="4" t="s">
        <v>8</v>
      </c>
      <c r="C6" s="2"/>
      <c r="D6" s="2"/>
      <c r="E6" s="2"/>
      <c r="F6" s="2"/>
      <c r="I6" s="24" t="s">
        <v>7</v>
      </c>
      <c r="J6" s="24" t="s">
        <v>11</v>
      </c>
      <c r="K6" s="24" t="s">
        <v>6</v>
      </c>
      <c r="L6" s="24" t="s">
        <v>26</v>
      </c>
    </row>
    <row r="7" spans="1:20" ht="14.25">
      <c r="I7" s="24" t="s">
        <v>28</v>
      </c>
      <c r="J7" s="24" t="s">
        <v>11</v>
      </c>
      <c r="K7" s="24" t="s">
        <v>6</v>
      </c>
      <c r="L7" s="24" t="s">
        <v>31</v>
      </c>
    </row>
    <row r="8" spans="1:20" ht="52.5" customHeight="1">
      <c r="A8" s="5" t="s">
        <v>16</v>
      </c>
      <c r="B8" s="13" t="s">
        <v>89</v>
      </c>
      <c r="C8" s="13" t="s">
        <v>25</v>
      </c>
      <c r="D8" s="13" t="str">
        <f>"①の内、"&amp;J19&amp;"の常勤換算数③"</f>
        <v>①の内、介護福祉士、実務者研修修了者、基礎研修修了者の常勤換算数③</v>
      </c>
      <c r="E8" s="13" t="str">
        <f>"①の内、"&amp;J20&amp;"の常勤換算数　④"</f>
        <v>①の内、0の常勤換算数　④</v>
      </c>
      <c r="F8" s="13" t="str">
        <f>"①の内、"&amp;J21&amp;"の常勤換算数　⑤"</f>
        <v>①の内、0の常勤換算数　⑤</v>
      </c>
      <c r="I8" s="25" t="s">
        <v>32</v>
      </c>
      <c r="J8" s="25" t="s">
        <v>11</v>
      </c>
      <c r="K8" s="25" t="s">
        <v>6</v>
      </c>
      <c r="L8" s="25" t="s">
        <v>36</v>
      </c>
    </row>
    <row r="9" spans="1:20" ht="20.100000000000001" customHeight="1">
      <c r="A9" s="6" t="s">
        <v>9</v>
      </c>
      <c r="B9" s="20"/>
      <c r="C9" s="20"/>
      <c r="D9" s="20"/>
      <c r="E9" s="21" t="str">
        <f t="shared" ref="E9:E19" si="0">IF(E$8=$I$33,"-","")</f>
        <v>-</v>
      </c>
      <c r="F9" s="21" t="str">
        <f t="shared" ref="F9:F19" si="1">IF(F$8=$I$34,"-","")</f>
        <v>-</v>
      </c>
    </row>
    <row r="10" spans="1:20" ht="20.100000000000001" customHeight="1">
      <c r="A10" s="7" t="s">
        <v>35</v>
      </c>
      <c r="B10" s="21"/>
      <c r="C10" s="21"/>
      <c r="D10" s="21"/>
      <c r="E10" s="21" t="str">
        <f t="shared" si="0"/>
        <v>-</v>
      </c>
      <c r="F10" s="21" t="str">
        <f t="shared" si="1"/>
        <v>-</v>
      </c>
      <c r="I10" s="24" t="s">
        <v>15</v>
      </c>
      <c r="J10">
        <f>VLOOKUP(B4,I4:L9,HLOOKUP(B6,J2:L8,2,0),0)</f>
        <v>0</v>
      </c>
    </row>
    <row r="11" spans="1:20" ht="20.100000000000001" customHeight="1">
      <c r="A11" s="7" t="s">
        <v>37</v>
      </c>
      <c r="B11" s="21"/>
      <c r="C11" s="21"/>
      <c r="D11" s="21"/>
      <c r="E11" s="21" t="str">
        <f t="shared" si="0"/>
        <v>-</v>
      </c>
      <c r="F11" s="21" t="str">
        <f t="shared" si="1"/>
        <v>-</v>
      </c>
    </row>
    <row r="12" spans="1:20" ht="20.100000000000001" customHeight="1">
      <c r="A12" s="7" t="s">
        <v>39</v>
      </c>
      <c r="B12" s="21"/>
      <c r="C12" s="21"/>
      <c r="D12" s="21"/>
      <c r="E12" s="21" t="str">
        <f t="shared" si="0"/>
        <v>-</v>
      </c>
      <c r="F12" s="21" t="str">
        <f t="shared" si="1"/>
        <v>-</v>
      </c>
    </row>
    <row r="13" spans="1:20" ht="20.100000000000001" customHeight="1">
      <c r="A13" s="7" t="s">
        <v>41</v>
      </c>
      <c r="B13" s="21"/>
      <c r="C13" s="21"/>
      <c r="D13" s="21"/>
      <c r="E13" s="21" t="str">
        <f t="shared" si="0"/>
        <v>-</v>
      </c>
      <c r="F13" s="21" t="str">
        <f t="shared" si="1"/>
        <v>-</v>
      </c>
      <c r="I13" s="11"/>
      <c r="J13" s="11" t="s">
        <v>47</v>
      </c>
      <c r="K13" s="24" t="s">
        <v>8</v>
      </c>
      <c r="L13" s="24" t="s">
        <v>1</v>
      </c>
    </row>
    <row r="14" spans="1:20" ht="20.100000000000001" customHeight="1">
      <c r="A14" s="7" t="s">
        <v>42</v>
      </c>
      <c r="B14" s="21"/>
      <c r="C14" s="21"/>
      <c r="D14" s="21"/>
      <c r="E14" s="21" t="str">
        <f t="shared" si="0"/>
        <v>-</v>
      </c>
      <c r="F14" s="21" t="str">
        <f t="shared" si="1"/>
        <v>-</v>
      </c>
      <c r="I14" s="24"/>
      <c r="J14" s="11" t="s">
        <v>52</v>
      </c>
      <c r="K14" t="s">
        <v>38</v>
      </c>
      <c r="L14" t="s">
        <v>38</v>
      </c>
    </row>
    <row r="15" spans="1:20" ht="20.100000000000001" customHeight="1">
      <c r="A15" s="7" t="s">
        <v>43</v>
      </c>
      <c r="B15" s="21"/>
      <c r="C15" s="21"/>
      <c r="D15" s="21"/>
      <c r="E15" s="21" t="str">
        <f t="shared" si="0"/>
        <v>-</v>
      </c>
      <c r="F15" s="21" t="str">
        <f t="shared" si="1"/>
        <v>-</v>
      </c>
      <c r="I15" s="24"/>
      <c r="L15" s="11" t="s">
        <v>40</v>
      </c>
    </row>
    <row r="16" spans="1:20" ht="20.100000000000001" customHeight="1">
      <c r="A16" s="7" t="s">
        <v>5</v>
      </c>
      <c r="B16" s="21"/>
      <c r="C16" s="21"/>
      <c r="D16" s="21"/>
      <c r="E16" s="21" t="str">
        <f t="shared" si="0"/>
        <v>-</v>
      </c>
      <c r="F16" s="21" t="str">
        <f t="shared" si="1"/>
        <v>-</v>
      </c>
      <c r="I16" s="24"/>
      <c r="J16" s="24"/>
      <c r="K16" s="24"/>
      <c r="L16" s="11" t="s">
        <v>45</v>
      </c>
    </row>
    <row r="17" spans="1:17" ht="20.100000000000001" customHeight="1">
      <c r="A17" s="7" t="s">
        <v>19</v>
      </c>
      <c r="B17" s="21"/>
      <c r="C17" s="21"/>
      <c r="D17" s="21"/>
      <c r="E17" s="21" t="str">
        <f t="shared" si="0"/>
        <v>-</v>
      </c>
      <c r="F17" s="21" t="str">
        <f t="shared" si="1"/>
        <v>-</v>
      </c>
      <c r="I17" s="24"/>
      <c r="J17" s="24"/>
      <c r="K17" s="24"/>
    </row>
    <row r="18" spans="1:17" ht="20.100000000000001" customHeight="1">
      <c r="A18" s="7" t="s">
        <v>12</v>
      </c>
      <c r="B18" s="21"/>
      <c r="C18" s="21"/>
      <c r="D18" s="21"/>
      <c r="E18" s="21" t="str">
        <f t="shared" si="0"/>
        <v>-</v>
      </c>
      <c r="F18" s="21" t="str">
        <f t="shared" si="1"/>
        <v>-</v>
      </c>
      <c r="I18" s="24"/>
      <c r="J18" s="24"/>
      <c r="K18" s="24"/>
      <c r="L18" s="24"/>
    </row>
    <row r="19" spans="1:17" ht="20.100000000000001" customHeight="1">
      <c r="A19" s="7" t="s">
        <v>44</v>
      </c>
      <c r="B19" s="21"/>
      <c r="C19" s="21"/>
      <c r="D19" s="21"/>
      <c r="E19" s="21" t="str">
        <f t="shared" si="0"/>
        <v>-</v>
      </c>
      <c r="F19" s="21" t="str">
        <f t="shared" si="1"/>
        <v>-</v>
      </c>
      <c r="I19" s="24" t="s">
        <v>18</v>
      </c>
      <c r="J19" t="str">
        <f>HLOOKUP($B$6,$J$13:$L$16,2,0)</f>
        <v>介護福祉士、実務者研修修了者、基礎研修修了者</v>
      </c>
      <c r="L19" s="24"/>
    </row>
    <row r="20" spans="1:17" ht="20.100000000000001" customHeight="1">
      <c r="A20" s="27" t="s">
        <v>57</v>
      </c>
      <c r="B20" s="39" t="e">
        <f>ROUNDDOWN((SUM(B9:B19)/J24),1)</f>
        <v>#DIV/0!</v>
      </c>
      <c r="C20" s="39" t="e">
        <f>ROUNDDOWN((SUM(C9:C19)/J24),1)</f>
        <v>#DIV/0!</v>
      </c>
      <c r="D20" s="39" t="e">
        <f>ROUNDDOWN((SUM(D9:D19)/J24),1)</f>
        <v>#DIV/0!</v>
      </c>
      <c r="E20" s="39" t="e">
        <f>ROUNDDOWN((SUM(E9:E19)/J24),1)</f>
        <v>#DIV/0!</v>
      </c>
      <c r="F20" s="39" t="e">
        <f>ROUNDDOWN((SUM(F9:F19)/J24),1)</f>
        <v>#DIV/0!</v>
      </c>
      <c r="J20">
        <f>HLOOKUP($B$6,$J$13:$L$16,3,0)</f>
        <v>0</v>
      </c>
    </row>
    <row r="21" spans="1:17" ht="27.75" customHeight="1">
      <c r="J21">
        <f>HLOOKUP($B$6,$J$13:$L$16,4,0)</f>
        <v>0</v>
      </c>
    </row>
    <row r="22" spans="1:17" ht="42.75">
      <c r="A22" s="9" t="s">
        <v>20</v>
      </c>
      <c r="B22" s="16"/>
      <c r="C22" s="18" t="e">
        <f>ROUNDDOWN((C20/$B20),3)</f>
        <v>#DIV/0!</v>
      </c>
      <c r="D22" s="18" t="e">
        <f>ROUNDDOWN((D20/$B20),3)</f>
        <v>#DIV/0!</v>
      </c>
      <c r="E22" s="18" t="str">
        <f>IF(E$8=$I$33,"-",ROUNDDOWN((E20/$B20),3))</f>
        <v>-</v>
      </c>
      <c r="F22" s="18" t="str">
        <f>IF(F$8=$I$34,"-",ROUNDDOWN((F20/$B20),3))</f>
        <v>-</v>
      </c>
    </row>
    <row r="23" spans="1:17" ht="14.25">
      <c r="I23" s="24"/>
    </row>
    <row r="24" spans="1:17" ht="21">
      <c r="A24" s="10" t="s">
        <v>53</v>
      </c>
      <c r="B24" s="17" t="e">
        <f>VLOOKUP(B6,A27:B29,2,0)</f>
        <v>#DIV/0!</v>
      </c>
      <c r="C24" s="2"/>
      <c r="D24" s="2"/>
      <c r="E24" s="23"/>
      <c r="F24" s="23"/>
      <c r="I24" s="11" t="s">
        <v>30</v>
      </c>
      <c r="J24" s="11">
        <f>COUNTIF(B9:B19,"&gt;0")</f>
        <v>0</v>
      </c>
      <c r="K24" s="24"/>
      <c r="L24" s="24"/>
    </row>
    <row r="25" spans="1:17" s="2" customFormat="1" ht="14.25">
      <c r="A25" s="11"/>
      <c r="B25" s="11"/>
      <c r="C25" s="11"/>
      <c r="D25" s="11"/>
      <c r="E25" s="11"/>
      <c r="F25" s="11"/>
      <c r="I25" s="11" t="s">
        <v>46</v>
      </c>
      <c r="J25" s="11">
        <f>COUNTIF(C9:C19,"&gt;0")</f>
        <v>0</v>
      </c>
      <c r="K25" s="26"/>
      <c r="L25" s="26"/>
      <c r="N25" s="34"/>
      <c r="O25" s="34"/>
      <c r="P25" s="34"/>
      <c r="Q25" s="34"/>
    </row>
    <row r="26" spans="1:17" ht="14.25">
      <c r="A26" s="11" t="s">
        <v>90</v>
      </c>
      <c r="I26" s="11" t="s">
        <v>34</v>
      </c>
      <c r="J26">
        <f>COUNTIF(D9:D19,"&gt;0")</f>
        <v>0</v>
      </c>
      <c r="K26" s="24"/>
      <c r="L26" s="24"/>
    </row>
    <row r="27" spans="1:17" ht="14.25" hidden="1">
      <c r="A27" t="s">
        <v>17</v>
      </c>
      <c r="B27" t="e">
        <f>IF(C27="可","可",IF(D27="可","可","否"))</f>
        <v>#DIV/0!</v>
      </c>
      <c r="C27" s="11" t="e">
        <f>IF(C$22&gt;=60%,"可","否")</f>
        <v>#DIV/0!</v>
      </c>
      <c r="D27" s="11" t="e">
        <f>IF(D$22&gt;=25%,"可","否")</f>
        <v>#DIV/0!</v>
      </c>
      <c r="E27" s="11"/>
      <c r="F27" s="11"/>
      <c r="I27" s="11" t="s">
        <v>48</v>
      </c>
      <c r="J27">
        <f>COUNTIF(E9:E19,"&gt;0")</f>
        <v>0</v>
      </c>
      <c r="K27" s="24"/>
      <c r="L27" s="24"/>
    </row>
    <row r="28" spans="1:17" hidden="1">
      <c r="A28" t="s">
        <v>51</v>
      </c>
      <c r="B28" t="e">
        <f>IF(C28="可","可",IF(D28="可","可","否"))</f>
        <v>#DIV/0!</v>
      </c>
      <c r="C28" s="11" t="e">
        <f>IF(C$22&gt;=40%,"可","否")</f>
        <v>#DIV/0!</v>
      </c>
      <c r="D28" s="11" t="e">
        <f>IF(D$22&gt;=60%,"可","否")</f>
        <v>#DIV/0!</v>
      </c>
      <c r="E28" s="11"/>
      <c r="F28" s="11"/>
      <c r="I28" s="11" t="s">
        <v>49</v>
      </c>
      <c r="J28">
        <f>COUNTIF(F9:F19,"&gt;0")</f>
        <v>0</v>
      </c>
    </row>
    <row r="29" spans="1:17" hidden="1">
      <c r="A29" t="s">
        <v>50</v>
      </c>
      <c r="B29" t="e">
        <f>IF(C29="可","可",IF(D29="可","可",IF(E29="可","可",IF(F29="可","可","否"))))</f>
        <v>#DIV/0!</v>
      </c>
      <c r="C29" s="43" t="e">
        <f>IF(C$22&gt;=30%,"可",IF(D$22&gt;=50%,"可","否"))</f>
        <v>#DIV/0!</v>
      </c>
      <c r="D29" s="43"/>
      <c r="E29" s="11" t="str">
        <f>IF(E$22&gt;=60%,"可","否")</f>
        <v>可</v>
      </c>
      <c r="F29" s="11" t="str">
        <f>IF(F$22&gt;=30%,"可","否")</f>
        <v>可</v>
      </c>
      <c r="I29" s="11"/>
    </row>
    <row r="33" spans="9:9">
      <c r="I33" t="s">
        <v>54</v>
      </c>
    </row>
    <row r="34" spans="9:9">
      <c r="I34" t="s">
        <v>3</v>
      </c>
    </row>
  </sheetData>
  <mergeCells count="3">
    <mergeCell ref="A2:C2"/>
    <mergeCell ref="B4:C4"/>
    <mergeCell ref="C29:D29"/>
  </mergeCells>
  <phoneticPr fontId="2"/>
  <conditionalFormatting sqref="B24">
    <cfRule type="containsText" dxfId="9" priority="1" stopIfTrue="1" operator="containsText" text="可">
      <formula>NOT(ISERROR(SEARCH("可",B24)))</formula>
    </cfRule>
    <cfRule type="containsText" dxfId="8" priority="2" stopIfTrue="1" operator="containsText" text="否">
      <formula>NOT(ISERROR(SEARCH("否",B24)))</formula>
    </cfRule>
  </conditionalFormatting>
  <dataValidations count="1">
    <dataValidation type="list" showErrorMessage="1" sqref="B6">
      <formula1>"加算Ⅰ,加算Ⅱ,加算Ⅲ"</formula1>
    </dataValidation>
  </dataValidations>
  <pageMargins left="0.75" right="0.75" top="1" bottom="1" header="0.51180555555555551" footer="0.51180555555555551"/>
  <pageSetup paperSize="9" scale="78"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Q33"/>
  <sheetViews>
    <sheetView view="pageBreakPreview" zoomScaleNormal="100" zoomScaleSheetLayoutView="100" workbookViewId="0">
      <selection activeCell="Q15" sqref="Q15"/>
    </sheetView>
  </sheetViews>
  <sheetFormatPr defaultColWidth="8.625" defaultRowHeight="13.5"/>
  <cols>
    <col min="1" max="1" width="14.5" customWidth="1"/>
    <col min="2" max="4" width="30.875" customWidth="1"/>
    <col min="5" max="7" width="0" hidden="1" customWidth="1"/>
    <col min="8" max="11" width="8.625" hidden="1" customWidth="1"/>
    <col min="12" max="13" width="0" hidden="1" customWidth="1"/>
    <col min="14" max="14" width="6" style="33" bestFit="1" customWidth="1"/>
    <col min="15" max="15" width="17.375" style="33" bestFit="1" customWidth="1"/>
    <col min="16" max="16" width="2.75" style="33" bestFit="1" customWidth="1"/>
    <col min="17" max="17" width="50.25" style="33" bestFit="1" customWidth="1"/>
  </cols>
  <sheetData>
    <row r="1" spans="1:17">
      <c r="A1" t="s">
        <v>56</v>
      </c>
      <c r="N1" s="35" t="s">
        <v>79</v>
      </c>
      <c r="O1" s="35"/>
      <c r="P1" s="36"/>
      <c r="Q1" s="36"/>
    </row>
    <row r="2" spans="1:17" ht="24" customHeight="1">
      <c r="A2" s="40" t="s">
        <v>0</v>
      </c>
      <c r="B2" s="40"/>
      <c r="C2" s="40"/>
      <c r="D2" s="3"/>
      <c r="H2" s="24" t="s">
        <v>2</v>
      </c>
      <c r="I2" s="24" t="s">
        <v>4</v>
      </c>
      <c r="J2" s="24" t="s">
        <v>8</v>
      </c>
      <c r="K2" s="24" t="s">
        <v>1</v>
      </c>
      <c r="N2" s="36" t="s">
        <v>47</v>
      </c>
      <c r="O2" s="36" t="s">
        <v>81</v>
      </c>
      <c r="P2" s="36" t="s">
        <v>72</v>
      </c>
      <c r="Q2" s="37" t="s">
        <v>73</v>
      </c>
    </row>
    <row r="3" spans="1:17">
      <c r="I3">
        <v>2</v>
      </c>
      <c r="J3">
        <v>3</v>
      </c>
      <c r="K3">
        <v>4</v>
      </c>
      <c r="N3" s="37" t="s">
        <v>70</v>
      </c>
      <c r="O3" s="36" t="s">
        <v>82</v>
      </c>
      <c r="P3" s="36"/>
      <c r="Q3" s="36"/>
    </row>
    <row r="4" spans="1:17" ht="20.100000000000001" customHeight="1">
      <c r="A4" s="4" t="s">
        <v>2</v>
      </c>
      <c r="B4" s="41" t="s">
        <v>33</v>
      </c>
      <c r="C4" s="42"/>
      <c r="D4" s="19"/>
      <c r="H4" s="24" t="s">
        <v>21</v>
      </c>
      <c r="I4" s="24" t="s">
        <v>23</v>
      </c>
      <c r="N4" s="37" t="s">
        <v>71</v>
      </c>
      <c r="O4" s="36" t="s">
        <v>74</v>
      </c>
      <c r="P4" s="36" t="s">
        <v>72</v>
      </c>
      <c r="Q4" s="36" t="s">
        <v>83</v>
      </c>
    </row>
    <row r="5" spans="1:17" ht="14.25">
      <c r="H5" s="11" t="s">
        <v>33</v>
      </c>
      <c r="I5" s="24" t="s">
        <v>11</v>
      </c>
      <c r="J5" s="24" t="s">
        <v>14</v>
      </c>
      <c r="K5" s="24" t="s">
        <v>24</v>
      </c>
      <c r="N5" s="36"/>
      <c r="O5" s="38"/>
      <c r="P5" s="36"/>
    </row>
    <row r="6" spans="1:17" ht="20.100000000000001" customHeight="1">
      <c r="A6" s="4" t="s">
        <v>13</v>
      </c>
      <c r="B6" s="4" t="s">
        <v>47</v>
      </c>
      <c r="C6" s="2"/>
      <c r="D6" s="2"/>
      <c r="H6" s="11" t="s">
        <v>29</v>
      </c>
      <c r="I6" s="24"/>
      <c r="J6" s="24"/>
      <c r="K6" s="24"/>
    </row>
    <row r="7" spans="1:17" ht="14.25">
      <c r="H7" s="24" t="s">
        <v>7</v>
      </c>
      <c r="I7" s="24" t="s">
        <v>11</v>
      </c>
      <c r="J7" s="24" t="s">
        <v>6</v>
      </c>
      <c r="K7" s="24" t="s">
        <v>26</v>
      </c>
    </row>
    <row r="8" spans="1:17" ht="52.5" customHeight="1">
      <c r="A8" s="5" t="s">
        <v>16</v>
      </c>
      <c r="B8" s="13" t="s">
        <v>89</v>
      </c>
      <c r="C8" s="13" t="s">
        <v>25</v>
      </c>
      <c r="D8" s="13" t="str">
        <f>"①の内、"&amp;I20&amp;"の常勤換算数③"</f>
        <v>①の内、勤続年数10年以上である介護福祉士の常勤換算数③</v>
      </c>
      <c r="H8" s="11" t="s">
        <v>28</v>
      </c>
      <c r="I8" s="24" t="s">
        <v>11</v>
      </c>
      <c r="J8" s="24" t="s">
        <v>6</v>
      </c>
      <c r="K8" s="24" t="s">
        <v>31</v>
      </c>
    </row>
    <row r="9" spans="1:17" ht="20.100000000000001" customHeight="1">
      <c r="A9" s="6" t="s">
        <v>9</v>
      </c>
      <c r="B9" s="20"/>
      <c r="C9" s="20"/>
      <c r="D9" s="20" t="str">
        <f t="shared" ref="D9:D19" si="0">IF(D$8=H$33,"-","")</f>
        <v/>
      </c>
      <c r="H9" s="25" t="s">
        <v>32</v>
      </c>
      <c r="I9" s="25" t="s">
        <v>11</v>
      </c>
      <c r="J9" s="25" t="s">
        <v>6</v>
      </c>
      <c r="K9" s="25" t="s">
        <v>36</v>
      </c>
    </row>
    <row r="10" spans="1:17" ht="20.100000000000001" customHeight="1">
      <c r="A10" s="7" t="s">
        <v>35</v>
      </c>
      <c r="B10" s="21"/>
      <c r="C10" s="21"/>
      <c r="D10" s="21" t="str">
        <f t="shared" si="0"/>
        <v/>
      </c>
    </row>
    <row r="11" spans="1:17" ht="20.100000000000001" customHeight="1">
      <c r="A11" s="7" t="s">
        <v>37</v>
      </c>
      <c r="B11" s="21"/>
      <c r="C11" s="21"/>
      <c r="D11" s="21" t="str">
        <f t="shared" si="0"/>
        <v/>
      </c>
      <c r="H11" s="24" t="s">
        <v>15</v>
      </c>
      <c r="I11" t="e">
        <f>VLOOKUP(B4,H4:K10,HLOOKUP(B6,I2:K9,2,0),0)</f>
        <v>#N/A</v>
      </c>
    </row>
    <row r="12" spans="1:17" ht="20.100000000000001" customHeight="1">
      <c r="A12" s="7" t="s">
        <v>39</v>
      </c>
      <c r="B12" s="21"/>
      <c r="C12" s="21"/>
      <c r="D12" s="21" t="str">
        <f t="shared" si="0"/>
        <v/>
      </c>
    </row>
    <row r="13" spans="1:17" ht="20.100000000000001" customHeight="1">
      <c r="A13" s="7" t="s">
        <v>41</v>
      </c>
      <c r="B13" s="21"/>
      <c r="C13" s="21"/>
      <c r="D13" s="21" t="str">
        <f t="shared" si="0"/>
        <v/>
      </c>
    </row>
    <row r="14" spans="1:17" ht="20.100000000000001" customHeight="1">
      <c r="A14" s="7" t="s">
        <v>42</v>
      </c>
      <c r="B14" s="21"/>
      <c r="C14" s="21"/>
      <c r="D14" s="21" t="str">
        <f t="shared" si="0"/>
        <v/>
      </c>
      <c r="H14" s="11"/>
      <c r="I14" s="11" t="s">
        <v>47</v>
      </c>
      <c r="J14" s="24" t="s">
        <v>8</v>
      </c>
      <c r="K14" s="24" t="s">
        <v>1</v>
      </c>
    </row>
    <row r="15" spans="1:17" ht="20.100000000000001" customHeight="1">
      <c r="A15" s="7" t="s">
        <v>43</v>
      </c>
      <c r="B15" s="21"/>
      <c r="C15" s="21"/>
      <c r="D15" s="21" t="str">
        <f t="shared" si="0"/>
        <v/>
      </c>
      <c r="H15" s="24"/>
      <c r="I15" s="11" t="s">
        <v>52</v>
      </c>
      <c r="K15" s="11" t="s">
        <v>45</v>
      </c>
    </row>
    <row r="16" spans="1:17" ht="20.100000000000001" customHeight="1">
      <c r="A16" s="7" t="s">
        <v>5</v>
      </c>
      <c r="B16" s="21"/>
      <c r="C16" s="21"/>
      <c r="D16" s="21" t="str">
        <f t="shared" si="0"/>
        <v/>
      </c>
      <c r="H16" s="24"/>
    </row>
    <row r="17" spans="1:17" ht="20.100000000000001" customHeight="1">
      <c r="A17" s="7" t="s">
        <v>19</v>
      </c>
      <c r="B17" s="21"/>
      <c r="C17" s="21"/>
      <c r="D17" s="21" t="str">
        <f t="shared" si="0"/>
        <v/>
      </c>
      <c r="H17" s="24"/>
      <c r="I17" s="24"/>
      <c r="J17" s="24"/>
    </row>
    <row r="18" spans="1:17" ht="20.100000000000001" customHeight="1">
      <c r="A18" s="7" t="s">
        <v>12</v>
      </c>
      <c r="B18" s="21"/>
      <c r="C18" s="21"/>
      <c r="D18" s="21" t="str">
        <f t="shared" si="0"/>
        <v/>
      </c>
      <c r="H18" s="24"/>
      <c r="I18" s="24"/>
      <c r="J18" s="24"/>
    </row>
    <row r="19" spans="1:17" ht="20.100000000000001" customHeight="1">
      <c r="A19" s="7" t="s">
        <v>44</v>
      </c>
      <c r="B19" s="21"/>
      <c r="C19" s="21"/>
      <c r="D19" s="21" t="str">
        <f t="shared" si="0"/>
        <v/>
      </c>
      <c r="H19" s="24"/>
      <c r="I19" s="24"/>
      <c r="J19" s="24"/>
      <c r="K19" s="24"/>
    </row>
    <row r="20" spans="1:17" ht="20.100000000000001" customHeight="1">
      <c r="A20" s="27" t="s">
        <v>57</v>
      </c>
      <c r="B20" s="22" t="e">
        <f>ROUNDDOWN((SUM(B9:B19)/I25),1)</f>
        <v>#DIV/0!</v>
      </c>
      <c r="C20" s="22" t="e">
        <f>ROUNDDOWN((SUM(C9:C19)/I25),1)</f>
        <v>#DIV/0!</v>
      </c>
      <c r="D20" s="22" t="e">
        <f>ROUNDDOWN((SUM(D9:D19)/I25),1)</f>
        <v>#DIV/0!</v>
      </c>
      <c r="H20" s="24" t="s">
        <v>18</v>
      </c>
      <c r="I20" t="str">
        <f>HLOOKUP($B$6,$I$14:$K$17,2,0)</f>
        <v>勤続年数10年以上である介護福祉士</v>
      </c>
      <c r="K20" s="24"/>
    </row>
    <row r="21" spans="1:17" ht="27.75" customHeight="1">
      <c r="I21">
        <f>HLOOKUP($B$6,$I$14:$K$17,3,0)</f>
        <v>0</v>
      </c>
    </row>
    <row r="22" spans="1:17" ht="42.75">
      <c r="A22" s="9" t="s">
        <v>20</v>
      </c>
      <c r="B22" s="16"/>
      <c r="C22" s="18" t="e">
        <f>ROUNDDOWN((C20/$B20),3)</f>
        <v>#DIV/0!</v>
      </c>
      <c r="D22" s="18" t="e">
        <f>IF(D$8=$H$33,"-",ROUNDDOWN((D20/$B20),3))</f>
        <v>#DIV/0!</v>
      </c>
      <c r="I22">
        <f>HLOOKUP($B$6,$I$14:$K$17,4,0)</f>
        <v>0</v>
      </c>
    </row>
    <row r="24" spans="1:17" ht="21">
      <c r="A24" s="10" t="s">
        <v>53</v>
      </c>
      <c r="B24" s="17" t="e">
        <f>VLOOKUP(B6,A27:B29,2,0)</f>
        <v>#DIV/0!</v>
      </c>
      <c r="C24" s="2"/>
      <c r="D24" s="2"/>
      <c r="H24" s="24"/>
    </row>
    <row r="25" spans="1:17" s="2" customFormat="1" ht="14.25">
      <c r="A25" s="11"/>
      <c r="B25" s="11"/>
      <c r="C25" s="11"/>
      <c r="D25" s="11"/>
      <c r="H25" s="11" t="s">
        <v>30</v>
      </c>
      <c r="I25" s="11">
        <f>COUNTIF(B9:B19,"&gt;0")</f>
        <v>0</v>
      </c>
      <c r="J25" s="24"/>
      <c r="K25" s="24"/>
      <c r="N25" s="34"/>
      <c r="O25" s="34"/>
      <c r="P25" s="34"/>
      <c r="Q25" s="34"/>
    </row>
    <row r="26" spans="1:17" ht="14.25">
      <c r="A26" s="44" t="s">
        <v>91</v>
      </c>
      <c r="B26" s="44"/>
      <c r="C26" s="44"/>
      <c r="D26" s="44"/>
      <c r="H26" s="11" t="s">
        <v>46</v>
      </c>
      <c r="I26">
        <f>COUNTIF(C9:C19,"&gt;0")</f>
        <v>0</v>
      </c>
      <c r="J26" s="26"/>
      <c r="K26" s="26"/>
    </row>
    <row r="27" spans="1:17" ht="14.25" hidden="1">
      <c r="A27" t="s">
        <v>17</v>
      </c>
      <c r="B27" t="e">
        <f>IF(C27="可","可",IF(D27="可","可","否"))</f>
        <v>#DIV/0!</v>
      </c>
      <c r="C27" s="11" t="e">
        <f>IF(C$22&gt;=70%,"可","否")</f>
        <v>#DIV/0!</v>
      </c>
      <c r="D27" s="11" t="e">
        <f>IF(D$22&gt;=25%,"可","否")</f>
        <v>#DIV/0!</v>
      </c>
      <c r="H27" s="11" t="s">
        <v>34</v>
      </c>
      <c r="I27">
        <f>COUNTIF(D9:D19,"&gt;0")</f>
        <v>0</v>
      </c>
      <c r="J27" s="24"/>
      <c r="K27" s="24"/>
    </row>
    <row r="28" spans="1:17" ht="14.25" hidden="1">
      <c r="A28" t="s">
        <v>51</v>
      </c>
      <c r="B28" t="e">
        <f>IF(C28="可","可","否")</f>
        <v>#DIV/0!</v>
      </c>
      <c r="C28" s="11" t="e">
        <f>IF(C$22&gt;=50%,"可","否")</f>
        <v>#DIV/0!</v>
      </c>
      <c r="D28" s="11"/>
      <c r="H28" s="11"/>
      <c r="J28" s="24"/>
      <c r="K28" s="24"/>
    </row>
    <row r="29" spans="1:17" hidden="1">
      <c r="A29" t="s">
        <v>50</v>
      </c>
      <c r="B29" t="e">
        <f>IF(C29="可","可",IF(D29="可","可","否"))</f>
        <v>#DIV/0!</v>
      </c>
      <c r="C29" s="11" t="e">
        <f>IF(C$22&gt;=40%,"可","否")</f>
        <v>#DIV/0!</v>
      </c>
      <c r="D29" s="11" t="e">
        <f>IF(D$22&gt;=30%,"可","否")</f>
        <v>#DIV/0!</v>
      </c>
    </row>
    <row r="33" spans="8:8">
      <c r="H33" t="s">
        <v>55</v>
      </c>
    </row>
  </sheetData>
  <mergeCells count="3">
    <mergeCell ref="A2:C2"/>
    <mergeCell ref="B4:C4"/>
    <mergeCell ref="A26:D26"/>
  </mergeCells>
  <phoneticPr fontId="2"/>
  <conditionalFormatting sqref="B24">
    <cfRule type="containsText" dxfId="7" priority="1" stopIfTrue="1" operator="containsText" text="可">
      <formula>NOT(ISERROR(SEARCH("可",B24)))</formula>
    </cfRule>
    <cfRule type="containsText" dxfId="6" priority="2" stopIfTrue="1" operator="containsText" text="否">
      <formula>NOT(ISERROR(SEARCH("否",B24)))</formula>
    </cfRule>
  </conditionalFormatting>
  <dataValidations count="2">
    <dataValidation type="list" allowBlank="1" showInputMessage="1" showErrorMessage="1" sqref="B4:C4">
      <formula1>"（介護予防）認知症対応型通所介護,地域密着型通所介護,通所型サービス（現行相当）"</formula1>
    </dataValidation>
    <dataValidation type="list" showErrorMessage="1" sqref="B6">
      <formula1>"加算Ⅰ,加算Ⅱ,加算Ⅲ"</formula1>
    </dataValidation>
  </dataValidations>
  <pageMargins left="0.75" right="0.75" top="1" bottom="1" header="0.51180555555555551" footer="0.51180555555555551"/>
  <pageSetup paperSize="9" scale="91"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4"/>
  <sheetViews>
    <sheetView view="pageBreakPreview" zoomScaleNormal="100" zoomScaleSheetLayoutView="100" workbookViewId="0">
      <selection activeCell="A26" sqref="A26:E26"/>
    </sheetView>
  </sheetViews>
  <sheetFormatPr defaultColWidth="8.625" defaultRowHeight="13.5"/>
  <cols>
    <col min="1" max="1" width="14.5" customWidth="1"/>
    <col min="2" max="5" width="30.875" customWidth="1"/>
    <col min="6" max="8" width="0" hidden="1" customWidth="1"/>
    <col min="9" max="12" width="8.625" hidden="1" customWidth="1"/>
    <col min="13" max="13" width="0" hidden="1" customWidth="1"/>
    <col min="14" max="14" width="6" style="33" bestFit="1" customWidth="1"/>
    <col min="15" max="15" width="17.375" style="33" bestFit="1" customWidth="1"/>
    <col min="16" max="16" width="2.75" style="33" bestFit="1" customWidth="1"/>
    <col min="17" max="17" width="28" style="33" bestFit="1" customWidth="1"/>
  </cols>
  <sheetData>
    <row r="1" spans="1:17">
      <c r="A1" t="s">
        <v>56</v>
      </c>
      <c r="N1" s="35" t="s">
        <v>79</v>
      </c>
      <c r="O1" s="35"/>
      <c r="P1" s="36"/>
      <c r="Q1" s="36"/>
    </row>
    <row r="2" spans="1:17" ht="24" customHeight="1">
      <c r="A2" s="40" t="s">
        <v>0</v>
      </c>
      <c r="B2" s="40"/>
      <c r="C2" s="40"/>
      <c r="D2" s="3"/>
      <c r="E2" s="3"/>
      <c r="I2" s="24" t="s">
        <v>2</v>
      </c>
      <c r="J2" s="24" t="s">
        <v>4</v>
      </c>
      <c r="K2" s="24" t="s">
        <v>8</v>
      </c>
      <c r="L2" s="24" t="s">
        <v>1</v>
      </c>
      <c r="N2" s="36" t="s">
        <v>47</v>
      </c>
      <c r="O2" s="36" t="s">
        <v>81</v>
      </c>
      <c r="P2" s="36" t="s">
        <v>72</v>
      </c>
      <c r="Q2" s="37" t="s">
        <v>73</v>
      </c>
    </row>
    <row r="3" spans="1:17">
      <c r="J3">
        <v>2</v>
      </c>
      <c r="K3">
        <v>3</v>
      </c>
      <c r="L3">
        <v>4</v>
      </c>
      <c r="N3" s="37" t="s">
        <v>70</v>
      </c>
      <c r="O3" s="36" t="s">
        <v>82</v>
      </c>
      <c r="P3" s="36"/>
      <c r="Q3" s="36"/>
    </row>
    <row r="4" spans="1:17" ht="20.100000000000001" customHeight="1">
      <c r="A4" s="4" t="s">
        <v>2</v>
      </c>
      <c r="B4" s="41" t="s">
        <v>7</v>
      </c>
      <c r="C4" s="42"/>
      <c r="D4" s="19"/>
      <c r="E4" s="19"/>
      <c r="I4" s="24" t="s">
        <v>21</v>
      </c>
      <c r="J4" s="24" t="s">
        <v>23</v>
      </c>
      <c r="N4" s="37" t="s">
        <v>71</v>
      </c>
      <c r="O4" s="36" t="s">
        <v>74</v>
      </c>
      <c r="P4" s="36" t="s">
        <v>72</v>
      </c>
      <c r="Q4" s="37" t="s">
        <v>84</v>
      </c>
    </row>
    <row r="5" spans="1:17" ht="14.25">
      <c r="I5" s="24" t="s">
        <v>22</v>
      </c>
      <c r="J5" s="24" t="s">
        <v>11</v>
      </c>
      <c r="K5" s="24" t="s">
        <v>14</v>
      </c>
      <c r="L5" s="24" t="s">
        <v>24</v>
      </c>
      <c r="N5" s="36"/>
      <c r="O5" s="38" t="s">
        <v>85</v>
      </c>
      <c r="P5" s="36"/>
      <c r="Q5" s="36"/>
    </row>
    <row r="6" spans="1:17" ht="20.100000000000001" customHeight="1">
      <c r="A6" s="4" t="s">
        <v>13</v>
      </c>
      <c r="B6" s="4" t="s">
        <v>1</v>
      </c>
      <c r="C6" s="2"/>
      <c r="D6" s="2"/>
      <c r="E6" s="2"/>
      <c r="I6" s="24" t="s">
        <v>7</v>
      </c>
      <c r="J6" s="24" t="s">
        <v>11</v>
      </c>
      <c r="K6" s="24" t="s">
        <v>6</v>
      </c>
      <c r="L6" s="24" t="s">
        <v>26</v>
      </c>
    </row>
    <row r="7" spans="1:17" ht="14.25">
      <c r="I7" s="24" t="s">
        <v>28</v>
      </c>
      <c r="J7" s="24" t="s">
        <v>11</v>
      </c>
      <c r="K7" s="24" t="s">
        <v>6</v>
      </c>
      <c r="L7" s="24" t="s">
        <v>31</v>
      </c>
    </row>
    <row r="8" spans="1:17" ht="52.5" customHeight="1">
      <c r="A8" s="5" t="s">
        <v>16</v>
      </c>
      <c r="B8" s="13" t="s">
        <v>89</v>
      </c>
      <c r="C8" s="13" t="s">
        <v>25</v>
      </c>
      <c r="D8" s="13" t="str">
        <f>"①の内、"&amp;J19&amp;"の常勤換算数③"</f>
        <v>①の内、常勤職員の常勤換算数③</v>
      </c>
      <c r="E8" s="13" t="str">
        <f>"①の内、"&amp;J20&amp;"の常勤換算数　④"</f>
        <v>①の内、勤続７年以上である者の常勤換算数　④</v>
      </c>
      <c r="I8" s="25" t="s">
        <v>32</v>
      </c>
      <c r="J8" s="25" t="s">
        <v>11</v>
      </c>
      <c r="K8" s="25" t="s">
        <v>6</v>
      </c>
      <c r="L8" s="25" t="s">
        <v>36</v>
      </c>
    </row>
    <row r="9" spans="1:17" ht="20.100000000000001" customHeight="1">
      <c r="A9" s="6" t="s">
        <v>9</v>
      </c>
      <c r="B9" s="20"/>
      <c r="C9" s="20"/>
      <c r="D9" s="20" t="str">
        <f t="shared" ref="D9:D19" si="0">IF(D$8=I$33,"-","")</f>
        <v/>
      </c>
      <c r="E9" s="20" t="str">
        <f t="shared" ref="E9:E19" si="1">IF(E$8=I$34,"-","")</f>
        <v/>
      </c>
    </row>
    <row r="10" spans="1:17" ht="20.100000000000001" customHeight="1">
      <c r="A10" s="7" t="s">
        <v>35</v>
      </c>
      <c r="B10" s="21"/>
      <c r="C10" s="21"/>
      <c r="D10" s="21" t="str">
        <f t="shared" si="0"/>
        <v/>
      </c>
      <c r="E10" s="21" t="str">
        <f t="shared" si="1"/>
        <v/>
      </c>
      <c r="I10" s="24" t="s">
        <v>15</v>
      </c>
      <c r="J10" t="str">
        <f>VLOOKUP(B4,I4:L9,HLOOKUP(B6,J2:L8,2,0),0)</f>
        <v>小規模多機能型居宅介護を利用者に直接提供する小規模多機能型居宅介護従業者</v>
      </c>
    </row>
    <row r="11" spans="1:17" ht="20.100000000000001" customHeight="1">
      <c r="A11" s="7" t="s">
        <v>37</v>
      </c>
      <c r="B11" s="21"/>
      <c r="C11" s="21"/>
      <c r="D11" s="21" t="str">
        <f t="shared" si="0"/>
        <v/>
      </c>
      <c r="E11" s="21" t="str">
        <f t="shared" si="1"/>
        <v/>
      </c>
    </row>
    <row r="12" spans="1:17" ht="20.100000000000001" customHeight="1">
      <c r="A12" s="7" t="s">
        <v>39</v>
      </c>
      <c r="B12" s="21"/>
      <c r="C12" s="21"/>
      <c r="D12" s="21" t="str">
        <f t="shared" si="0"/>
        <v/>
      </c>
      <c r="E12" s="21" t="str">
        <f t="shared" si="1"/>
        <v/>
      </c>
    </row>
    <row r="13" spans="1:17" ht="20.100000000000001" customHeight="1">
      <c r="A13" s="7" t="s">
        <v>41</v>
      </c>
      <c r="B13" s="21"/>
      <c r="C13" s="21"/>
      <c r="D13" s="21" t="str">
        <f t="shared" si="0"/>
        <v/>
      </c>
      <c r="E13" s="21" t="str">
        <f t="shared" si="1"/>
        <v/>
      </c>
      <c r="I13" s="11"/>
      <c r="J13" s="11" t="s">
        <v>47</v>
      </c>
      <c r="K13" s="24" t="s">
        <v>8</v>
      </c>
      <c r="L13" s="24" t="s">
        <v>1</v>
      </c>
    </row>
    <row r="14" spans="1:17" ht="20.100000000000001" customHeight="1">
      <c r="A14" s="7" t="s">
        <v>42</v>
      </c>
      <c r="B14" s="21"/>
      <c r="C14" s="21"/>
      <c r="D14" s="21" t="str">
        <f t="shared" si="0"/>
        <v/>
      </c>
      <c r="E14" s="21" t="str">
        <f t="shared" si="1"/>
        <v/>
      </c>
      <c r="I14" s="24"/>
      <c r="J14" s="11" t="s">
        <v>52</v>
      </c>
      <c r="L14" s="11" t="s">
        <v>40</v>
      </c>
    </row>
    <row r="15" spans="1:17" ht="20.100000000000001" customHeight="1">
      <c r="A15" s="7" t="s">
        <v>43</v>
      </c>
      <c r="B15" s="21"/>
      <c r="C15" s="21"/>
      <c r="D15" s="21" t="str">
        <f t="shared" si="0"/>
        <v/>
      </c>
      <c r="E15" s="21" t="str">
        <f t="shared" si="1"/>
        <v/>
      </c>
      <c r="I15" s="24"/>
      <c r="L15" s="11" t="s">
        <v>45</v>
      </c>
    </row>
    <row r="16" spans="1:17" ht="20.100000000000001" customHeight="1">
      <c r="A16" s="7" t="s">
        <v>5</v>
      </c>
      <c r="B16" s="21"/>
      <c r="C16" s="21"/>
      <c r="D16" s="21" t="str">
        <f t="shared" si="0"/>
        <v/>
      </c>
      <c r="E16" s="21" t="str">
        <f t="shared" si="1"/>
        <v/>
      </c>
      <c r="I16" s="24"/>
      <c r="J16" s="24"/>
      <c r="K16" s="24"/>
    </row>
    <row r="17" spans="1:17" ht="20.100000000000001" customHeight="1">
      <c r="A17" s="7" t="s">
        <v>19</v>
      </c>
      <c r="B17" s="21"/>
      <c r="C17" s="21"/>
      <c r="D17" s="21" t="str">
        <f t="shared" si="0"/>
        <v/>
      </c>
      <c r="E17" s="21" t="str">
        <f t="shared" si="1"/>
        <v/>
      </c>
      <c r="I17" s="24"/>
      <c r="J17" s="24"/>
      <c r="K17" s="24"/>
    </row>
    <row r="18" spans="1:17" ht="20.100000000000001" customHeight="1">
      <c r="A18" s="7" t="s">
        <v>12</v>
      </c>
      <c r="B18" s="21"/>
      <c r="C18" s="21"/>
      <c r="D18" s="21" t="str">
        <f t="shared" si="0"/>
        <v/>
      </c>
      <c r="E18" s="21" t="str">
        <f t="shared" si="1"/>
        <v/>
      </c>
      <c r="I18" s="24"/>
      <c r="J18" s="24"/>
      <c r="K18" s="24"/>
      <c r="L18" s="24"/>
    </row>
    <row r="19" spans="1:17" ht="20.100000000000001" customHeight="1">
      <c r="A19" s="7" t="s">
        <v>44</v>
      </c>
      <c r="B19" s="21"/>
      <c r="C19" s="21"/>
      <c r="D19" s="21" t="str">
        <f t="shared" si="0"/>
        <v/>
      </c>
      <c r="E19" s="21" t="str">
        <f t="shared" si="1"/>
        <v/>
      </c>
      <c r="I19" s="24" t="s">
        <v>18</v>
      </c>
      <c r="J19" t="str">
        <f>HLOOKUP($B$6,$J$13:$L$16,2,0)</f>
        <v>常勤職員</v>
      </c>
      <c r="L19" s="24"/>
    </row>
    <row r="20" spans="1:17" ht="20.100000000000001" customHeight="1">
      <c r="A20" s="27" t="s">
        <v>57</v>
      </c>
      <c r="B20" s="22" t="e">
        <f>ROUNDDOWN((SUM(B9:B19)/J24),1)</f>
        <v>#DIV/0!</v>
      </c>
      <c r="C20" s="22" t="e">
        <f>ROUNDDOWN((SUM(C9:C19)/J24),1)</f>
        <v>#DIV/0!</v>
      </c>
      <c r="D20" s="22" t="e">
        <f>ROUNDDOWN((SUM(D9:D19)/J24),1)</f>
        <v>#DIV/0!</v>
      </c>
      <c r="E20" s="22" t="e">
        <f>ROUNDDOWN((SUM(E9:E19)/J24),1)</f>
        <v>#DIV/0!</v>
      </c>
      <c r="J20" t="str">
        <f>HLOOKUP($B$6,$J$13:$L$16,3,0)</f>
        <v>勤続７年以上である者</v>
      </c>
    </row>
    <row r="21" spans="1:17" ht="27.75" customHeight="1">
      <c r="J21">
        <f>HLOOKUP($B$6,$J$13:$L$16,4,0)</f>
        <v>0</v>
      </c>
    </row>
    <row r="22" spans="1:17" ht="42.75">
      <c r="A22" s="9" t="s">
        <v>20</v>
      </c>
      <c r="B22" s="16"/>
      <c r="C22" s="18" t="e">
        <f>ROUNDDOWN((C20/$B20),3)</f>
        <v>#DIV/0!</v>
      </c>
      <c r="D22" s="18" t="e">
        <f>IF(D$8=$I$33,"-",ROUNDDOWN((D20/$B20),3))</f>
        <v>#DIV/0!</v>
      </c>
      <c r="E22" s="18" t="e">
        <f>IF(E$8=$I$34,"-",ROUNDDOWN((E20/$B20),3))</f>
        <v>#DIV/0!</v>
      </c>
    </row>
    <row r="23" spans="1:17" ht="14.25">
      <c r="I23" s="24"/>
    </row>
    <row r="24" spans="1:17" ht="21">
      <c r="A24" s="10" t="s">
        <v>53</v>
      </c>
      <c r="B24" s="17" t="e">
        <f>VLOOKUP(B6,A27:B29,2,0)</f>
        <v>#DIV/0!</v>
      </c>
      <c r="C24" s="2"/>
      <c r="D24" s="2"/>
      <c r="E24" s="2"/>
      <c r="I24" s="11" t="s">
        <v>30</v>
      </c>
      <c r="J24" s="11">
        <f>COUNTIF(B9:B19,"&gt;0")</f>
        <v>0</v>
      </c>
      <c r="K24" s="24"/>
      <c r="L24" s="24"/>
    </row>
    <row r="25" spans="1:17" s="2" customFormat="1" ht="14.25">
      <c r="A25" s="11"/>
      <c r="B25" s="11"/>
      <c r="C25" s="11"/>
      <c r="D25" s="11"/>
      <c r="E25" s="11"/>
      <c r="I25" s="11" t="s">
        <v>46</v>
      </c>
      <c r="J25" s="11">
        <f>COUNTIF(C9:C19,"&gt;0")</f>
        <v>0</v>
      </c>
      <c r="K25" s="26"/>
      <c r="L25" s="26"/>
      <c r="N25" s="34"/>
      <c r="O25" s="34"/>
      <c r="P25" s="34"/>
      <c r="Q25" s="34"/>
    </row>
    <row r="26" spans="1:17" ht="14.25">
      <c r="A26" s="44" t="s">
        <v>90</v>
      </c>
      <c r="B26" s="44"/>
      <c r="C26" s="44"/>
      <c r="D26" s="44"/>
      <c r="E26" s="44"/>
      <c r="I26" s="11" t="s">
        <v>34</v>
      </c>
      <c r="J26">
        <f>COUNTIF(D9:D19,"&gt;0")</f>
        <v>0</v>
      </c>
      <c r="K26" s="24"/>
      <c r="L26" s="24"/>
    </row>
    <row r="27" spans="1:17" ht="14.25" hidden="1">
      <c r="A27" t="s">
        <v>17</v>
      </c>
      <c r="B27" t="e">
        <f>IF(C27="可","可",IF(D27="可","可","否"))</f>
        <v>#DIV/0!</v>
      </c>
      <c r="C27" s="11" t="e">
        <f>IF(C$22&gt;=70%,"可","否")</f>
        <v>#DIV/0!</v>
      </c>
      <c r="D27" s="11" t="e">
        <f>IF(D$22&gt;=25%,"可","否")</f>
        <v>#DIV/0!</v>
      </c>
      <c r="E27" s="11"/>
      <c r="I27" s="11" t="s">
        <v>48</v>
      </c>
      <c r="J27">
        <f>COUNTIF(E9:E19,"&gt;0")</f>
        <v>0</v>
      </c>
      <c r="K27" s="24"/>
      <c r="L27" s="24"/>
    </row>
    <row r="28" spans="1:17" hidden="1">
      <c r="A28" t="s">
        <v>51</v>
      </c>
      <c r="B28" t="e">
        <f>IF(C28="可","可","否")</f>
        <v>#DIV/0!</v>
      </c>
      <c r="C28" s="11" t="e">
        <f>IF(C$22&gt;=50%,"可","否")</f>
        <v>#DIV/0!</v>
      </c>
      <c r="D28" s="11"/>
      <c r="E28" s="11"/>
      <c r="I28" s="11"/>
    </row>
    <row r="29" spans="1:17" hidden="1">
      <c r="A29" t="s">
        <v>50</v>
      </c>
      <c r="B29" t="e">
        <f>IF(C29="可","可",IF(D29="可","可",IF(E29="可","可","否")))</f>
        <v>#DIV/0!</v>
      </c>
      <c r="C29" s="11" t="e">
        <f>IF(C$22&gt;=40%,"可","否")</f>
        <v>#DIV/0!</v>
      </c>
      <c r="D29" s="11" t="e">
        <f>IF(D$22&gt;=60%,"可","否")</f>
        <v>#DIV/0!</v>
      </c>
      <c r="E29" s="11" t="e">
        <f>IF(E$22&gt;=30%,"可","否")</f>
        <v>#DIV/0!</v>
      </c>
    </row>
    <row r="33" spans="9:9">
      <c r="I33" t="s">
        <v>55</v>
      </c>
    </row>
    <row r="34" spans="9:9">
      <c r="I34" t="s">
        <v>54</v>
      </c>
    </row>
  </sheetData>
  <mergeCells count="3">
    <mergeCell ref="A2:C2"/>
    <mergeCell ref="B4:C4"/>
    <mergeCell ref="A26:E26"/>
  </mergeCells>
  <phoneticPr fontId="2"/>
  <conditionalFormatting sqref="B24">
    <cfRule type="containsText" dxfId="5" priority="1" stopIfTrue="1" operator="containsText" text="可">
      <formula>NOT(ISERROR(SEARCH("可",B24)))</formula>
    </cfRule>
    <cfRule type="containsText" dxfId="4" priority="2" stopIfTrue="1" operator="containsText" text="否">
      <formula>NOT(ISERROR(SEARCH("否",B24)))</formula>
    </cfRule>
  </conditionalFormatting>
  <dataValidations count="1">
    <dataValidation type="list" showErrorMessage="1" sqref="B6">
      <formula1>"加算Ⅰ,加算Ⅱ,加算Ⅲ"</formula1>
    </dataValidation>
  </dataValidations>
  <pageMargins left="0.75" right="0.75" top="1" bottom="1" header="0.51180555555555551" footer="0.51180555555555551"/>
  <pageSetup paperSize="9" scale="91"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34"/>
  <sheetViews>
    <sheetView view="pageBreakPreview" zoomScaleNormal="100" zoomScaleSheetLayoutView="100" workbookViewId="0">
      <selection activeCell="A26" sqref="A26:E26"/>
    </sheetView>
  </sheetViews>
  <sheetFormatPr defaultColWidth="8.625" defaultRowHeight="13.5"/>
  <cols>
    <col min="1" max="1" width="14.5" customWidth="1"/>
    <col min="2" max="5" width="30.875" customWidth="1"/>
    <col min="6" max="8" width="0" hidden="1" customWidth="1"/>
    <col min="9" max="12" width="8.625" hidden="1" customWidth="1"/>
    <col min="13" max="13" width="0" hidden="1" customWidth="1"/>
    <col min="14" max="14" width="6" style="33" bestFit="1" customWidth="1"/>
    <col min="15" max="15" width="17.375" style="33" bestFit="1" customWidth="1"/>
    <col min="16" max="16" width="2.75" style="33" bestFit="1" customWidth="1"/>
    <col min="17" max="17" width="28" style="33" bestFit="1" customWidth="1"/>
  </cols>
  <sheetData>
    <row r="1" spans="1:17">
      <c r="A1" t="s">
        <v>56</v>
      </c>
      <c r="N1" s="35" t="s">
        <v>79</v>
      </c>
      <c r="O1" s="35"/>
      <c r="P1" s="36"/>
      <c r="Q1" s="36"/>
    </row>
    <row r="2" spans="1:17" ht="24" customHeight="1">
      <c r="A2" s="40" t="s">
        <v>0</v>
      </c>
      <c r="B2" s="40"/>
      <c r="C2" s="40"/>
      <c r="D2" s="3"/>
      <c r="E2" s="3"/>
      <c r="I2" s="24" t="s">
        <v>2</v>
      </c>
      <c r="J2" s="24" t="s">
        <v>4</v>
      </c>
      <c r="K2" s="24" t="s">
        <v>8</v>
      </c>
      <c r="L2" s="24" t="s">
        <v>1</v>
      </c>
      <c r="N2" s="36" t="s">
        <v>47</v>
      </c>
      <c r="O2" s="36" t="s">
        <v>81</v>
      </c>
      <c r="P2" s="36" t="s">
        <v>72</v>
      </c>
      <c r="Q2" s="37" t="s">
        <v>73</v>
      </c>
    </row>
    <row r="3" spans="1:17">
      <c r="J3">
        <v>2</v>
      </c>
      <c r="K3">
        <v>3</v>
      </c>
      <c r="L3">
        <v>4</v>
      </c>
      <c r="N3" s="37" t="s">
        <v>70</v>
      </c>
      <c r="O3" s="36" t="s">
        <v>69</v>
      </c>
      <c r="P3" s="36"/>
      <c r="Q3" s="36"/>
    </row>
    <row r="4" spans="1:17" ht="20.100000000000001" customHeight="1">
      <c r="A4" s="4" t="s">
        <v>2</v>
      </c>
      <c r="B4" s="41" t="s">
        <v>28</v>
      </c>
      <c r="C4" s="42"/>
      <c r="D4" s="19"/>
      <c r="E4" s="19"/>
      <c r="I4" s="24" t="s">
        <v>21</v>
      </c>
      <c r="J4" s="24" t="s">
        <v>23</v>
      </c>
      <c r="N4" s="37" t="s">
        <v>71</v>
      </c>
      <c r="O4" s="36" t="s">
        <v>82</v>
      </c>
      <c r="P4" s="36" t="s">
        <v>72</v>
      </c>
      <c r="Q4" s="37" t="s">
        <v>86</v>
      </c>
    </row>
    <row r="5" spans="1:17" ht="14.25">
      <c r="I5" s="24" t="s">
        <v>22</v>
      </c>
      <c r="J5" s="24" t="s">
        <v>11</v>
      </c>
      <c r="K5" s="24" t="s">
        <v>14</v>
      </c>
      <c r="L5" s="24" t="s">
        <v>24</v>
      </c>
      <c r="N5" s="36"/>
      <c r="O5" s="38" t="s">
        <v>85</v>
      </c>
      <c r="P5" s="36"/>
      <c r="Q5" s="36"/>
    </row>
    <row r="6" spans="1:17" ht="20.100000000000001" customHeight="1">
      <c r="A6" s="4" t="s">
        <v>13</v>
      </c>
      <c r="B6" s="4" t="s">
        <v>47</v>
      </c>
      <c r="C6" s="2"/>
      <c r="D6" s="2"/>
      <c r="E6" s="2"/>
      <c r="I6" s="24" t="s">
        <v>7</v>
      </c>
      <c r="J6" s="24" t="s">
        <v>11</v>
      </c>
      <c r="K6" s="24" t="s">
        <v>6</v>
      </c>
      <c r="L6" s="24" t="s">
        <v>26</v>
      </c>
    </row>
    <row r="7" spans="1:17" ht="14.25">
      <c r="I7" s="11" t="s">
        <v>28</v>
      </c>
      <c r="J7" s="24" t="s">
        <v>11</v>
      </c>
      <c r="K7" s="24" t="s">
        <v>6</v>
      </c>
      <c r="L7" s="24" t="s">
        <v>31</v>
      </c>
    </row>
    <row r="8" spans="1:17" ht="52.5" customHeight="1">
      <c r="A8" s="5" t="s">
        <v>16</v>
      </c>
      <c r="B8" s="13" t="s">
        <v>89</v>
      </c>
      <c r="C8" s="13" t="s">
        <v>25</v>
      </c>
      <c r="D8" s="13" t="str">
        <f>"①の内、"&amp;J19&amp;"の常勤換算数③"</f>
        <v>①の内、勤続年数10年以上である介護福祉士の常勤換算数③</v>
      </c>
      <c r="E8" s="13" t="str">
        <f>"①の内、"&amp;J20&amp;"の常勤換算数　④"</f>
        <v>①の内、0の常勤換算数　④</v>
      </c>
      <c r="I8" s="25" t="s">
        <v>32</v>
      </c>
      <c r="J8" s="25" t="s">
        <v>11</v>
      </c>
      <c r="K8" s="25" t="s">
        <v>6</v>
      </c>
      <c r="L8" s="25" t="s">
        <v>36</v>
      </c>
    </row>
    <row r="9" spans="1:17" ht="20.100000000000001" customHeight="1">
      <c r="A9" s="6" t="s">
        <v>9</v>
      </c>
      <c r="B9" s="20"/>
      <c r="C9" s="20"/>
      <c r="D9" s="20" t="str">
        <f t="shared" ref="D9:D19" si="0">IF(D$8=I$33,"-","")</f>
        <v/>
      </c>
      <c r="E9" s="20" t="str">
        <f t="shared" ref="E9:E19" si="1">IF(E$8=I$34,"-","")</f>
        <v>-</v>
      </c>
    </row>
    <row r="10" spans="1:17" ht="20.100000000000001" customHeight="1">
      <c r="A10" s="7" t="s">
        <v>35</v>
      </c>
      <c r="B10" s="21"/>
      <c r="C10" s="21"/>
      <c r="D10" s="21" t="str">
        <f t="shared" si="0"/>
        <v/>
      </c>
      <c r="E10" s="21" t="str">
        <f t="shared" si="1"/>
        <v>-</v>
      </c>
      <c r="I10" s="24" t="s">
        <v>15</v>
      </c>
      <c r="J10" t="e">
        <f>VLOOKUP(B4,I4:L9,HLOOKUP(B6,J2:L8,2,0),0)</f>
        <v>#N/A</v>
      </c>
    </row>
    <row r="11" spans="1:17" ht="20.100000000000001" customHeight="1">
      <c r="A11" s="7" t="s">
        <v>37</v>
      </c>
      <c r="B11" s="21"/>
      <c r="C11" s="21"/>
      <c r="D11" s="21" t="str">
        <f t="shared" si="0"/>
        <v/>
      </c>
      <c r="E11" s="21" t="str">
        <f t="shared" si="1"/>
        <v>-</v>
      </c>
    </row>
    <row r="12" spans="1:17" ht="20.100000000000001" customHeight="1">
      <c r="A12" s="7" t="s">
        <v>39</v>
      </c>
      <c r="B12" s="21"/>
      <c r="C12" s="21"/>
      <c r="D12" s="21" t="str">
        <f t="shared" si="0"/>
        <v/>
      </c>
      <c r="E12" s="21" t="str">
        <f t="shared" si="1"/>
        <v>-</v>
      </c>
    </row>
    <row r="13" spans="1:17" ht="20.100000000000001" customHeight="1">
      <c r="A13" s="7" t="s">
        <v>41</v>
      </c>
      <c r="B13" s="21"/>
      <c r="C13" s="21"/>
      <c r="D13" s="21" t="str">
        <f t="shared" si="0"/>
        <v/>
      </c>
      <c r="E13" s="21" t="str">
        <f t="shared" si="1"/>
        <v>-</v>
      </c>
      <c r="I13" s="11"/>
      <c r="J13" s="11" t="s">
        <v>47</v>
      </c>
      <c r="K13" s="24" t="s">
        <v>8</v>
      </c>
      <c r="L13" s="24" t="s">
        <v>1</v>
      </c>
    </row>
    <row r="14" spans="1:17" ht="20.100000000000001" customHeight="1">
      <c r="A14" s="7" t="s">
        <v>42</v>
      </c>
      <c r="B14" s="21"/>
      <c r="C14" s="21"/>
      <c r="D14" s="21" t="str">
        <f t="shared" si="0"/>
        <v/>
      </c>
      <c r="E14" s="21" t="str">
        <f t="shared" si="1"/>
        <v>-</v>
      </c>
      <c r="I14" s="24"/>
      <c r="J14" s="11" t="s">
        <v>52</v>
      </c>
      <c r="L14" s="11" t="s">
        <v>40</v>
      </c>
    </row>
    <row r="15" spans="1:17" ht="20.100000000000001" customHeight="1">
      <c r="A15" s="7" t="s">
        <v>43</v>
      </c>
      <c r="B15" s="21"/>
      <c r="C15" s="21"/>
      <c r="D15" s="21" t="str">
        <f t="shared" si="0"/>
        <v/>
      </c>
      <c r="E15" s="21" t="str">
        <f t="shared" si="1"/>
        <v>-</v>
      </c>
      <c r="I15" s="24"/>
      <c r="L15" s="11" t="s">
        <v>45</v>
      </c>
    </row>
    <row r="16" spans="1:17" ht="20.100000000000001" customHeight="1">
      <c r="A16" s="7" t="s">
        <v>5</v>
      </c>
      <c r="B16" s="21"/>
      <c r="C16" s="21"/>
      <c r="D16" s="21" t="str">
        <f t="shared" si="0"/>
        <v/>
      </c>
      <c r="E16" s="21" t="str">
        <f t="shared" si="1"/>
        <v>-</v>
      </c>
      <c r="I16" s="24"/>
      <c r="J16" s="24"/>
      <c r="K16" s="24"/>
    </row>
    <row r="17" spans="1:17" ht="20.100000000000001" customHeight="1">
      <c r="A17" s="7" t="s">
        <v>19</v>
      </c>
      <c r="B17" s="21"/>
      <c r="C17" s="21"/>
      <c r="D17" s="21" t="str">
        <f t="shared" si="0"/>
        <v/>
      </c>
      <c r="E17" s="21" t="str">
        <f t="shared" si="1"/>
        <v>-</v>
      </c>
      <c r="I17" s="24"/>
      <c r="J17" s="24"/>
      <c r="K17" s="24"/>
    </row>
    <row r="18" spans="1:17" ht="20.100000000000001" customHeight="1">
      <c r="A18" s="7" t="s">
        <v>12</v>
      </c>
      <c r="B18" s="21"/>
      <c r="C18" s="21"/>
      <c r="D18" s="21" t="str">
        <f t="shared" si="0"/>
        <v/>
      </c>
      <c r="E18" s="21" t="str">
        <f t="shared" si="1"/>
        <v>-</v>
      </c>
      <c r="I18" s="24"/>
      <c r="J18" s="24"/>
      <c r="K18" s="24"/>
      <c r="L18" s="24"/>
    </row>
    <row r="19" spans="1:17" ht="20.100000000000001" customHeight="1">
      <c r="A19" s="7" t="s">
        <v>44</v>
      </c>
      <c r="B19" s="21"/>
      <c r="C19" s="21"/>
      <c r="D19" s="21" t="str">
        <f t="shared" si="0"/>
        <v/>
      </c>
      <c r="E19" s="21" t="str">
        <f t="shared" si="1"/>
        <v>-</v>
      </c>
      <c r="I19" s="24" t="s">
        <v>18</v>
      </c>
      <c r="J19" t="str">
        <f>HLOOKUP($B$6,$J$13:$L$16,2,0)</f>
        <v>勤続年数10年以上である介護福祉士</v>
      </c>
      <c r="L19" s="24"/>
    </row>
    <row r="20" spans="1:17" ht="20.100000000000001" customHeight="1">
      <c r="A20" s="27" t="s">
        <v>57</v>
      </c>
      <c r="B20" s="22" t="e">
        <f>ROUNDDOWN((SUM(B9:B19)/J24),1)</f>
        <v>#DIV/0!</v>
      </c>
      <c r="C20" s="22" t="e">
        <f>ROUNDDOWN((SUM(C9:C19)/J24),1)</f>
        <v>#DIV/0!</v>
      </c>
      <c r="D20" s="22" t="e">
        <f>ROUNDDOWN((SUM(D9:D19)/J24),1)</f>
        <v>#DIV/0!</v>
      </c>
      <c r="E20" s="22" t="e">
        <f>ROUNDDOWN((SUM(E9:E19)/J24),1)</f>
        <v>#DIV/0!</v>
      </c>
      <c r="J20">
        <f>HLOOKUP($B$6,$J$13:$L$16,3,0)</f>
        <v>0</v>
      </c>
    </row>
    <row r="21" spans="1:17" ht="27.75" customHeight="1">
      <c r="J21">
        <f>HLOOKUP($B$6,$J$13:$L$16,4,0)</f>
        <v>0</v>
      </c>
    </row>
    <row r="22" spans="1:17" ht="42.75">
      <c r="A22" s="9" t="s">
        <v>20</v>
      </c>
      <c r="B22" s="16"/>
      <c r="C22" s="18" t="e">
        <f>ROUNDDOWN((C20/$B20),3)</f>
        <v>#DIV/0!</v>
      </c>
      <c r="D22" s="18" t="e">
        <f>IF(D$8=$I$33,"-",ROUNDDOWN((D20/$B20),3))</f>
        <v>#DIV/0!</v>
      </c>
      <c r="E22" s="18" t="str">
        <f>IF(E$8=$I$34,"-",ROUNDDOWN((E20/$B20),3))</f>
        <v>-</v>
      </c>
    </row>
    <row r="23" spans="1:17" ht="14.25">
      <c r="I23" s="24"/>
    </row>
    <row r="24" spans="1:17" ht="21">
      <c r="A24" s="10" t="s">
        <v>53</v>
      </c>
      <c r="B24" s="17" t="e">
        <f>VLOOKUP(B6,A27:B29,2,0)</f>
        <v>#DIV/0!</v>
      </c>
      <c r="C24" s="2"/>
      <c r="D24" s="2"/>
      <c r="E24" s="2"/>
      <c r="I24" s="11" t="s">
        <v>30</v>
      </c>
      <c r="J24" s="11">
        <f>COUNTIF(B9:B19,"&gt;0")</f>
        <v>0</v>
      </c>
      <c r="K24" s="24"/>
      <c r="L24" s="24"/>
    </row>
    <row r="25" spans="1:17" s="2" customFormat="1" ht="14.25">
      <c r="A25" s="11"/>
      <c r="B25" s="11"/>
      <c r="C25" s="11"/>
      <c r="D25" s="11"/>
      <c r="E25" s="11"/>
      <c r="I25" s="11" t="s">
        <v>46</v>
      </c>
      <c r="J25" s="11">
        <f>COUNTIF(C9:C19,"&gt;0")</f>
        <v>0</v>
      </c>
      <c r="K25" s="26"/>
      <c r="L25" s="26"/>
      <c r="N25" s="34"/>
      <c r="O25" s="34"/>
      <c r="P25" s="34"/>
      <c r="Q25" s="34"/>
    </row>
    <row r="26" spans="1:17" s="11" customFormat="1" ht="14.25">
      <c r="A26" s="44" t="s">
        <v>90</v>
      </c>
      <c r="B26" s="44"/>
      <c r="C26" s="44"/>
      <c r="D26" s="44"/>
      <c r="E26" s="44"/>
      <c r="I26" s="11" t="s">
        <v>34</v>
      </c>
      <c r="J26" s="11">
        <f>COUNTIF(D9:D19,"&gt;0")</f>
        <v>0</v>
      </c>
      <c r="K26" s="24"/>
      <c r="L26" s="24"/>
      <c r="N26" s="33"/>
      <c r="O26" s="33"/>
      <c r="P26" s="33"/>
      <c r="Q26" s="33"/>
    </row>
    <row r="27" spans="1:17" ht="14.25" hidden="1">
      <c r="A27" t="s">
        <v>17</v>
      </c>
      <c r="B27" t="e">
        <f>IF(C27="可","可",IF(D27="可","可","否"))</f>
        <v>#DIV/0!</v>
      </c>
      <c r="C27" s="11" t="e">
        <f>IF(C$22&gt;=70%,"可","否")</f>
        <v>#DIV/0!</v>
      </c>
      <c r="D27" s="11" t="e">
        <f>IF(D$22&gt;=25%,"可","否")</f>
        <v>#DIV/0!</v>
      </c>
      <c r="E27" s="11"/>
      <c r="I27" s="11" t="s">
        <v>48</v>
      </c>
      <c r="J27">
        <f>COUNTIF(E9:E19,"&gt;0")</f>
        <v>0</v>
      </c>
      <c r="K27" s="24"/>
      <c r="L27" s="24"/>
    </row>
    <row r="28" spans="1:17" hidden="1">
      <c r="A28" t="s">
        <v>51</v>
      </c>
      <c r="B28" t="e">
        <f>IF(C28="可","可","否")</f>
        <v>#DIV/0!</v>
      </c>
      <c r="C28" s="11" t="e">
        <f>IF(C$22&gt;=60%,"可","否")</f>
        <v>#DIV/0!</v>
      </c>
      <c r="D28" s="11"/>
      <c r="E28" s="11"/>
      <c r="I28" s="11"/>
    </row>
    <row r="29" spans="1:17" hidden="1">
      <c r="A29" t="s">
        <v>50</v>
      </c>
      <c r="B29" t="e">
        <f>IF(C29="可","可",IF(D29="可","可",IF(E29="可","可","否")))</f>
        <v>#DIV/0!</v>
      </c>
      <c r="C29" s="11" t="e">
        <f>IF(C$22&gt;=50%,"可","否")</f>
        <v>#DIV/0!</v>
      </c>
      <c r="D29" s="11" t="e">
        <f>IF(D$22&gt;=75%,"可","否")</f>
        <v>#DIV/0!</v>
      </c>
      <c r="E29" s="11" t="str">
        <f>IF(E$22&gt;=30%,"可","否")</f>
        <v>可</v>
      </c>
    </row>
    <row r="33" spans="9:9">
      <c r="I33" t="s">
        <v>55</v>
      </c>
    </row>
    <row r="34" spans="9:9">
      <c r="I34" t="s">
        <v>54</v>
      </c>
    </row>
  </sheetData>
  <mergeCells count="3">
    <mergeCell ref="A2:C2"/>
    <mergeCell ref="B4:C4"/>
    <mergeCell ref="A26:E26"/>
  </mergeCells>
  <phoneticPr fontId="2"/>
  <conditionalFormatting sqref="B24">
    <cfRule type="containsText" dxfId="3" priority="1" stopIfTrue="1" operator="containsText" text="可">
      <formula>NOT(ISERROR(SEARCH("可",B24)))</formula>
    </cfRule>
    <cfRule type="containsText" dxfId="2" priority="2" stopIfTrue="1" operator="containsText" text="否">
      <formula>NOT(ISERROR(SEARCH("否",B24)))</formula>
    </cfRule>
  </conditionalFormatting>
  <dataValidations count="2">
    <dataValidation type="list" showErrorMessage="1" sqref="B6">
      <formula1>"加算Ⅰ,加算Ⅱ,加算Ⅲ"</formula1>
    </dataValidation>
    <dataValidation type="list" allowBlank="1" showInputMessage="1" showErrorMessage="1" sqref="B4:C4">
      <formula1>"（介護予防）認知症対応型共同生活介護,地域密着型特定施設入居者生活介護"</formula1>
    </dataValidation>
  </dataValidations>
  <pageMargins left="0.75" right="0.75" top="1" bottom="1" header="0.51180555555555551" footer="0.51180555555555551"/>
  <pageSetup paperSize="9" scale="91"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34"/>
  <sheetViews>
    <sheetView view="pageBreakPreview" zoomScaleNormal="100" zoomScaleSheetLayoutView="100" workbookViewId="0">
      <selection activeCell="Q21" sqref="Q21"/>
    </sheetView>
  </sheetViews>
  <sheetFormatPr defaultColWidth="8.625" defaultRowHeight="13.5"/>
  <cols>
    <col min="1" max="1" width="14.5" customWidth="1"/>
    <col min="2" max="5" width="30.875" customWidth="1"/>
    <col min="6" max="8" width="0" hidden="1" customWidth="1"/>
    <col min="9" max="12" width="8.625" hidden="1" customWidth="1"/>
    <col min="13" max="13" width="0" hidden="1" customWidth="1"/>
    <col min="14" max="14" width="6" style="33" bestFit="1" customWidth="1"/>
    <col min="15" max="15" width="17.375" style="33" bestFit="1" customWidth="1"/>
    <col min="16" max="16" width="2.75" style="33" bestFit="1" customWidth="1"/>
    <col min="17" max="17" width="28" style="33" bestFit="1" customWidth="1"/>
  </cols>
  <sheetData>
    <row r="1" spans="1:17">
      <c r="A1" t="s">
        <v>56</v>
      </c>
      <c r="N1" s="35" t="s">
        <v>79</v>
      </c>
      <c r="O1" s="35"/>
      <c r="P1" s="36"/>
      <c r="Q1" s="36"/>
    </row>
    <row r="2" spans="1:17" ht="24" customHeight="1">
      <c r="A2" s="40" t="s">
        <v>0</v>
      </c>
      <c r="B2" s="40"/>
      <c r="C2" s="40"/>
      <c r="D2" s="3"/>
      <c r="E2" s="3"/>
      <c r="I2" s="24" t="s">
        <v>2</v>
      </c>
      <c r="J2" s="24" t="s">
        <v>4</v>
      </c>
      <c r="K2" s="24" t="s">
        <v>8</v>
      </c>
      <c r="L2" s="24" t="s">
        <v>1</v>
      </c>
      <c r="N2" s="36" t="s">
        <v>47</v>
      </c>
      <c r="O2" s="36" t="s">
        <v>87</v>
      </c>
      <c r="P2" s="36" t="s">
        <v>72</v>
      </c>
      <c r="Q2" s="37" t="s">
        <v>88</v>
      </c>
    </row>
    <row r="3" spans="1:17">
      <c r="J3">
        <v>2</v>
      </c>
      <c r="K3">
        <v>3</v>
      </c>
      <c r="L3">
        <v>4</v>
      </c>
      <c r="N3" s="37" t="s">
        <v>70</v>
      </c>
      <c r="O3" s="36" t="s">
        <v>69</v>
      </c>
      <c r="P3" s="36"/>
      <c r="Q3" s="36"/>
    </row>
    <row r="4" spans="1:17" ht="20.100000000000001" customHeight="1">
      <c r="A4" s="4" t="s">
        <v>2</v>
      </c>
      <c r="B4" s="41" t="s">
        <v>32</v>
      </c>
      <c r="C4" s="42"/>
      <c r="D4" s="19"/>
      <c r="E4" s="19"/>
      <c r="I4" s="24" t="s">
        <v>21</v>
      </c>
      <c r="J4" s="24" t="s">
        <v>23</v>
      </c>
      <c r="N4" s="37" t="s">
        <v>71</v>
      </c>
      <c r="O4" s="36" t="s">
        <v>82</v>
      </c>
      <c r="P4" s="36" t="s">
        <v>72</v>
      </c>
      <c r="Q4" s="37" t="s">
        <v>86</v>
      </c>
    </row>
    <row r="5" spans="1:17" ht="14.25">
      <c r="I5" s="24" t="s">
        <v>22</v>
      </c>
      <c r="J5" s="24" t="s">
        <v>11</v>
      </c>
      <c r="K5" s="24" t="s">
        <v>14</v>
      </c>
      <c r="L5" s="24" t="s">
        <v>24</v>
      </c>
      <c r="N5" s="36"/>
      <c r="O5" s="38" t="s">
        <v>85</v>
      </c>
      <c r="P5" s="36"/>
      <c r="Q5" s="36"/>
    </row>
    <row r="6" spans="1:17" ht="20.100000000000001" customHeight="1">
      <c r="A6" s="4" t="s">
        <v>13</v>
      </c>
      <c r="B6" s="4" t="s">
        <v>8</v>
      </c>
      <c r="C6" s="2"/>
      <c r="D6" s="2"/>
      <c r="E6" s="2"/>
      <c r="I6" s="24" t="s">
        <v>7</v>
      </c>
      <c r="J6" s="24" t="s">
        <v>11</v>
      </c>
      <c r="K6" s="24" t="s">
        <v>6</v>
      </c>
      <c r="L6" s="24" t="s">
        <v>26</v>
      </c>
    </row>
    <row r="7" spans="1:17" ht="14.25">
      <c r="I7" s="11" t="s">
        <v>28</v>
      </c>
      <c r="J7" s="24" t="s">
        <v>11</v>
      </c>
      <c r="K7" s="24" t="s">
        <v>6</v>
      </c>
      <c r="L7" s="24" t="s">
        <v>31</v>
      </c>
    </row>
    <row r="8" spans="1:17" ht="52.5" customHeight="1">
      <c r="A8" s="5" t="s">
        <v>16</v>
      </c>
      <c r="B8" s="13" t="s">
        <v>89</v>
      </c>
      <c r="C8" s="13" t="s">
        <v>25</v>
      </c>
      <c r="D8" s="13" t="str">
        <f>"①の内、"&amp;J19&amp;"の常勤換算数③"</f>
        <v>①の内、0の常勤換算数③</v>
      </c>
      <c r="E8" s="13" t="str">
        <f>"①の内、"&amp;J20&amp;"の常勤換算数　④"</f>
        <v>①の内、0の常勤換算数　④</v>
      </c>
      <c r="I8" s="28" t="s">
        <v>32</v>
      </c>
      <c r="J8" s="25" t="s">
        <v>11</v>
      </c>
      <c r="K8" s="25" t="s">
        <v>6</v>
      </c>
      <c r="L8" s="25" t="s">
        <v>36</v>
      </c>
    </row>
    <row r="9" spans="1:17" ht="20.100000000000001" customHeight="1">
      <c r="A9" s="6" t="s">
        <v>9</v>
      </c>
      <c r="B9" s="20"/>
      <c r="C9" s="20"/>
      <c r="D9" s="20" t="str">
        <f t="shared" ref="D9:D19" si="0">IF(D$8=I$33,"-","")</f>
        <v>-</v>
      </c>
      <c r="E9" s="20" t="str">
        <f t="shared" ref="E9:E19" si="1">IF(E$8=I$34,"-","")</f>
        <v>-</v>
      </c>
    </row>
    <row r="10" spans="1:17" ht="20.100000000000001" customHeight="1">
      <c r="A10" s="7" t="s">
        <v>35</v>
      </c>
      <c r="B10" s="21"/>
      <c r="C10" s="21"/>
      <c r="D10" s="21" t="str">
        <f t="shared" si="0"/>
        <v>-</v>
      </c>
      <c r="E10" s="21" t="str">
        <f t="shared" si="1"/>
        <v>-</v>
      </c>
      <c r="I10" s="24" t="s">
        <v>15</v>
      </c>
      <c r="J10" t="str">
        <f>VLOOKUP(B4,I4:L9,HLOOKUP(B6,J2:L8,2,0),0)</f>
        <v>看護・介護職員</v>
      </c>
    </row>
    <row r="11" spans="1:17" ht="20.100000000000001" customHeight="1">
      <c r="A11" s="7" t="s">
        <v>37</v>
      </c>
      <c r="B11" s="21"/>
      <c r="C11" s="21"/>
      <c r="D11" s="21" t="str">
        <f t="shared" si="0"/>
        <v>-</v>
      </c>
      <c r="E11" s="21" t="str">
        <f t="shared" si="1"/>
        <v>-</v>
      </c>
    </row>
    <row r="12" spans="1:17" ht="20.100000000000001" customHeight="1">
      <c r="A12" s="7" t="s">
        <v>39</v>
      </c>
      <c r="B12" s="21"/>
      <c r="C12" s="21"/>
      <c r="D12" s="21" t="str">
        <f t="shared" si="0"/>
        <v>-</v>
      </c>
      <c r="E12" s="21" t="str">
        <f t="shared" si="1"/>
        <v>-</v>
      </c>
    </row>
    <row r="13" spans="1:17" ht="20.100000000000001" customHeight="1">
      <c r="A13" s="7" t="s">
        <v>41</v>
      </c>
      <c r="B13" s="21"/>
      <c r="C13" s="21"/>
      <c r="D13" s="21" t="str">
        <f t="shared" si="0"/>
        <v>-</v>
      </c>
      <c r="E13" s="21" t="str">
        <f t="shared" si="1"/>
        <v>-</v>
      </c>
      <c r="I13" s="11"/>
      <c r="J13" s="11" t="s">
        <v>47</v>
      </c>
      <c r="K13" s="24" t="s">
        <v>8</v>
      </c>
      <c r="L13" s="24" t="s">
        <v>1</v>
      </c>
    </row>
    <row r="14" spans="1:17" ht="20.100000000000001" customHeight="1">
      <c r="A14" s="7" t="s">
        <v>42</v>
      </c>
      <c r="B14" s="21"/>
      <c r="C14" s="21"/>
      <c r="D14" s="21" t="str">
        <f t="shared" si="0"/>
        <v>-</v>
      </c>
      <c r="E14" s="21" t="str">
        <f t="shared" si="1"/>
        <v>-</v>
      </c>
      <c r="I14" s="24"/>
      <c r="J14" s="11" t="s">
        <v>52</v>
      </c>
      <c r="L14" s="11" t="s">
        <v>40</v>
      </c>
    </row>
    <row r="15" spans="1:17" ht="20.100000000000001" customHeight="1">
      <c r="A15" s="7" t="s">
        <v>43</v>
      </c>
      <c r="B15" s="21"/>
      <c r="C15" s="21"/>
      <c r="D15" s="21" t="str">
        <f t="shared" si="0"/>
        <v>-</v>
      </c>
      <c r="E15" s="21" t="str">
        <f t="shared" si="1"/>
        <v>-</v>
      </c>
      <c r="I15" s="24"/>
      <c r="L15" s="11" t="s">
        <v>45</v>
      </c>
    </row>
    <row r="16" spans="1:17" ht="20.100000000000001" customHeight="1">
      <c r="A16" s="7" t="s">
        <v>5</v>
      </c>
      <c r="B16" s="21"/>
      <c r="C16" s="21"/>
      <c r="D16" s="21" t="str">
        <f t="shared" si="0"/>
        <v>-</v>
      </c>
      <c r="E16" s="21" t="str">
        <f t="shared" si="1"/>
        <v>-</v>
      </c>
      <c r="I16" s="24"/>
      <c r="J16" s="24"/>
      <c r="K16" s="24"/>
    </row>
    <row r="17" spans="1:17" ht="20.100000000000001" customHeight="1">
      <c r="A17" s="7" t="s">
        <v>19</v>
      </c>
      <c r="B17" s="21"/>
      <c r="C17" s="21"/>
      <c r="D17" s="21" t="str">
        <f t="shared" si="0"/>
        <v>-</v>
      </c>
      <c r="E17" s="21" t="str">
        <f t="shared" si="1"/>
        <v>-</v>
      </c>
      <c r="I17" s="24"/>
      <c r="J17" s="24"/>
      <c r="K17" s="24"/>
    </row>
    <row r="18" spans="1:17" ht="20.100000000000001" customHeight="1">
      <c r="A18" s="7" t="s">
        <v>12</v>
      </c>
      <c r="B18" s="21"/>
      <c r="C18" s="21"/>
      <c r="D18" s="21" t="str">
        <f t="shared" si="0"/>
        <v>-</v>
      </c>
      <c r="E18" s="21" t="str">
        <f t="shared" si="1"/>
        <v>-</v>
      </c>
      <c r="I18" s="24"/>
      <c r="J18" s="24"/>
      <c r="K18" s="24"/>
      <c r="L18" s="24"/>
    </row>
    <row r="19" spans="1:17" ht="20.100000000000001" customHeight="1">
      <c r="A19" s="7" t="s">
        <v>44</v>
      </c>
      <c r="B19" s="21"/>
      <c r="C19" s="21"/>
      <c r="D19" s="21" t="str">
        <f t="shared" si="0"/>
        <v>-</v>
      </c>
      <c r="E19" s="21" t="str">
        <f t="shared" si="1"/>
        <v>-</v>
      </c>
      <c r="I19" s="24" t="s">
        <v>18</v>
      </c>
      <c r="J19">
        <f>HLOOKUP($B$6,$J$13:$L$16,2,0)</f>
        <v>0</v>
      </c>
      <c r="L19" s="24"/>
    </row>
    <row r="20" spans="1:17" ht="20.100000000000001" customHeight="1">
      <c r="A20" s="27" t="s">
        <v>57</v>
      </c>
      <c r="B20" s="22" t="e">
        <f>ROUNDDOWN((SUM(B9:B19)/J24),1)</f>
        <v>#DIV/0!</v>
      </c>
      <c r="C20" s="22" t="e">
        <f>ROUNDDOWN((SUM(C9:C19)/J24),1)</f>
        <v>#DIV/0!</v>
      </c>
      <c r="D20" s="22" t="e">
        <f>ROUNDDOWN((SUM(D9:D19)/J24),1)</f>
        <v>#DIV/0!</v>
      </c>
      <c r="E20" s="22" t="e">
        <f>ROUNDDOWN((SUM(E9:E19)/J24),1)</f>
        <v>#DIV/0!</v>
      </c>
      <c r="J20">
        <f>HLOOKUP($B$6,$J$13:$L$16,3,0)</f>
        <v>0</v>
      </c>
    </row>
    <row r="21" spans="1:17" ht="27.75" customHeight="1">
      <c r="J21">
        <f>HLOOKUP($B$6,$J$13:$L$16,4,0)</f>
        <v>0</v>
      </c>
    </row>
    <row r="22" spans="1:17" ht="42.75">
      <c r="A22" s="9" t="s">
        <v>20</v>
      </c>
      <c r="B22" s="16"/>
      <c r="C22" s="18" t="e">
        <f>ROUNDDOWN((C20/$B20),3)</f>
        <v>#DIV/0!</v>
      </c>
      <c r="D22" s="18" t="str">
        <f>IF(D$8=$I$33,"-",ROUNDDOWN((D20/$B20),3))</f>
        <v>-</v>
      </c>
      <c r="E22" s="18" t="str">
        <f>IF(E$8=$I$34,"-",ROUNDDOWN((E20/$B20),3))</f>
        <v>-</v>
      </c>
    </row>
    <row r="23" spans="1:17" ht="14.25">
      <c r="I23" s="24"/>
    </row>
    <row r="24" spans="1:17" ht="21">
      <c r="A24" s="10" t="s">
        <v>53</v>
      </c>
      <c r="B24" s="17" t="e">
        <f>VLOOKUP(B6,A27:B29,2,0)</f>
        <v>#DIV/0!</v>
      </c>
      <c r="C24" s="2"/>
      <c r="D24" s="2"/>
      <c r="E24" s="2"/>
      <c r="I24" s="11" t="s">
        <v>30</v>
      </c>
      <c r="J24" s="11">
        <f>COUNTIF(B9:B19,"&gt;0")</f>
        <v>0</v>
      </c>
      <c r="K24" s="24"/>
      <c r="L24" s="24"/>
    </row>
    <row r="25" spans="1:17" s="2" customFormat="1" ht="14.25">
      <c r="A25" s="11"/>
      <c r="B25" s="11"/>
      <c r="C25" s="11"/>
      <c r="D25" s="11"/>
      <c r="E25" s="11"/>
      <c r="I25" s="11" t="s">
        <v>46</v>
      </c>
      <c r="J25" s="11">
        <f>COUNTIF(C9:C19,"&gt;0")</f>
        <v>0</v>
      </c>
      <c r="K25" s="26"/>
      <c r="L25" s="26"/>
      <c r="N25" s="34"/>
      <c r="O25" s="34"/>
      <c r="P25" s="34"/>
      <c r="Q25" s="34"/>
    </row>
    <row r="26" spans="1:17" s="11" customFormat="1" ht="14.25">
      <c r="A26" s="44" t="s">
        <v>90</v>
      </c>
      <c r="B26" s="44"/>
      <c r="C26" s="44"/>
      <c r="D26" s="44"/>
      <c r="E26" s="44"/>
      <c r="I26" s="11" t="s">
        <v>34</v>
      </c>
      <c r="J26" s="11">
        <f>COUNTIF(D9:D19,"&gt;0")</f>
        <v>0</v>
      </c>
      <c r="K26" s="24"/>
      <c r="L26" s="24"/>
      <c r="N26" s="33"/>
      <c r="O26" s="33"/>
      <c r="P26" s="33"/>
      <c r="Q26" s="33"/>
    </row>
    <row r="27" spans="1:17" ht="14.25" hidden="1">
      <c r="A27" t="s">
        <v>17</v>
      </c>
      <c r="B27" t="e">
        <f>IF(C27="可","可",IF(D27="可","可","否"))</f>
        <v>#DIV/0!</v>
      </c>
      <c r="C27" s="11" t="e">
        <f>IF(C$22&gt;=80%,"可","否")</f>
        <v>#DIV/0!</v>
      </c>
      <c r="D27" s="11" t="str">
        <f>IF(D$22&gt;=35%,"可","否")</f>
        <v>可</v>
      </c>
      <c r="E27" s="11"/>
      <c r="I27" s="11" t="s">
        <v>48</v>
      </c>
      <c r="J27">
        <f>COUNTIF(E9:E19,"&gt;0")</f>
        <v>0</v>
      </c>
      <c r="K27" s="24"/>
      <c r="L27" s="24"/>
    </row>
    <row r="28" spans="1:17" hidden="1">
      <c r="A28" t="s">
        <v>51</v>
      </c>
      <c r="B28" t="e">
        <f>IF(C28="可","可","否")</f>
        <v>#DIV/0!</v>
      </c>
      <c r="C28" s="11" t="e">
        <f>IF(C$22&gt;=60%,"可","否")</f>
        <v>#DIV/0!</v>
      </c>
      <c r="D28" s="11"/>
      <c r="E28" s="11"/>
      <c r="I28" s="11"/>
    </row>
    <row r="29" spans="1:17" hidden="1">
      <c r="A29" t="s">
        <v>50</v>
      </c>
      <c r="B29" t="e">
        <f>IF(C29="可","可",IF(D29="可","可",IF(E29="可","可","否")))</f>
        <v>#DIV/0!</v>
      </c>
      <c r="C29" s="11" t="e">
        <f>IF(C$22&gt;=50%,"可","否")</f>
        <v>#DIV/0!</v>
      </c>
      <c r="D29" s="11" t="str">
        <f>IF(D$22&gt;=75%,"可","否")</f>
        <v>可</v>
      </c>
      <c r="E29" s="11" t="str">
        <f>IF(E$22&gt;=30%,"可","否")</f>
        <v>可</v>
      </c>
    </row>
    <row r="33" spans="9:9">
      <c r="I33" t="s">
        <v>55</v>
      </c>
    </row>
    <row r="34" spans="9:9">
      <c r="I34" t="s">
        <v>54</v>
      </c>
    </row>
  </sheetData>
  <mergeCells count="3">
    <mergeCell ref="A2:C2"/>
    <mergeCell ref="B4:C4"/>
    <mergeCell ref="A26:E26"/>
  </mergeCells>
  <phoneticPr fontId="2"/>
  <conditionalFormatting sqref="B24">
    <cfRule type="containsText" dxfId="1" priority="1" stopIfTrue="1" operator="containsText" text="可">
      <formula>NOT(ISERROR(SEARCH("可",B24)))</formula>
    </cfRule>
    <cfRule type="containsText" dxfId="0" priority="2" stopIfTrue="1" operator="containsText" text="否">
      <formula>NOT(ISERROR(SEARCH("否",B24)))</formula>
    </cfRule>
  </conditionalFormatting>
  <dataValidations count="1">
    <dataValidation type="list" showErrorMessage="1" sqref="B6">
      <formula1>"加算Ⅰ,加算Ⅱ,加算Ⅲ"</formula1>
    </dataValidation>
  </dataValidations>
  <pageMargins left="0.75" right="0.75" top="1" bottom="1" header="0.51180555555555551" footer="0.51180555555555551"/>
  <pageSetup paperSize="9" scale="91"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定期巡回</vt:lpstr>
      <vt:lpstr>認知・密着デイ・総合（通所）</vt:lpstr>
      <vt:lpstr>小規模</vt:lpstr>
      <vt:lpstr>GH・密着特定施設</vt:lpstr>
      <vt:lpstr>密着特養</vt:lpstr>
      <vt:lpstr>GH・密着特定施設!Print_Area</vt:lpstr>
      <vt:lpstr>記入例!Print_Area</vt:lpstr>
      <vt:lpstr>小規模!Print_Area</vt:lpstr>
      <vt:lpstr>定期巡回!Print_Area</vt:lpstr>
      <vt:lpstr>'認知・密着デイ・総合（通所）'!Print_Area</vt:lpstr>
      <vt:lpstr>密着特養!Print_Area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竹原　幹</dc:creator>
  <cp:lastModifiedBy>竹原　幹</cp:lastModifiedBy>
  <cp:lastPrinted>2021-03-30T02:35:29Z</cp:lastPrinted>
  <dcterms:created xsi:type="dcterms:W3CDTF">2021-03-24T07:41:47Z</dcterms:created>
  <dcterms:modified xsi:type="dcterms:W3CDTF">2021-04-12T02:40:55Z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2021-03-30T08:02:59Z</vt:filetime>
  </property>
</Properties>
</file>